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447" activeTab="1"/>
  </bookViews>
  <sheets>
    <sheet name="1. strana" sheetId="1" r:id="rId1"/>
    <sheet name="Opći i posebni di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<sst xmlns="http://schemas.openxmlformats.org/spreadsheetml/2006/main" count="700" uniqueCount="440">
  <si>
    <t xml:space="preserve">Porez i prirez na dohodak                                            </t>
  </si>
  <si>
    <t>Porezi na robu i usluge</t>
  </si>
  <si>
    <t xml:space="preserve"> </t>
  </si>
  <si>
    <t xml:space="preserve">MATERIJALNI RASHODI                                                   </t>
  </si>
  <si>
    <t xml:space="preserve">Komunalne usluge                                                                          </t>
  </si>
  <si>
    <t xml:space="preserve">Zdravstvene i veterinarske usluge                                                       </t>
  </si>
  <si>
    <t xml:space="preserve">Ostali nespomenuti rashodi poslovanja                                           </t>
  </si>
  <si>
    <t xml:space="preserve">Reprezentacija                                                                             </t>
  </si>
  <si>
    <t>OSTALI RASHODI</t>
  </si>
  <si>
    <t>Vatrogastvo</t>
  </si>
  <si>
    <t>Kapitalne pomoći iz državnog proračuna</t>
  </si>
  <si>
    <t>Tekuće donacije</t>
  </si>
  <si>
    <t>Postrojenja i oprema</t>
  </si>
  <si>
    <t>Opskrba vodom</t>
  </si>
  <si>
    <t>Ostali financijski rashodi</t>
  </si>
  <si>
    <t>MATERIJALNI RASHODI</t>
  </si>
  <si>
    <t>Broj konta</t>
  </si>
  <si>
    <t>RASHODI POSLOVANJA</t>
  </si>
  <si>
    <t>Naknade građanima i kućanstvima u naravi</t>
  </si>
  <si>
    <t>Knjigovodstvene usluge</t>
  </si>
  <si>
    <t>Veterinarske usluge</t>
  </si>
  <si>
    <t xml:space="preserve">Tekuće donacije </t>
  </si>
  <si>
    <t>Ostale tekuće donacije</t>
  </si>
  <si>
    <t>II.  POSEBNI  DIO</t>
  </si>
  <si>
    <t>Rashodi za usluge</t>
  </si>
  <si>
    <t>Porez na potrošnju alkoholnih i bezalkoholnih pića</t>
  </si>
  <si>
    <t>Uređaji, strojevi i oprema za ostale namjene</t>
  </si>
  <si>
    <t>Ostale usluge tekućeg i investicijskog održavanja</t>
  </si>
  <si>
    <t>Komunalni doprinosi i naknade</t>
  </si>
  <si>
    <t xml:space="preserve">Komunalni doprinosi </t>
  </si>
  <si>
    <t>Komunalne naknade</t>
  </si>
  <si>
    <t>Naknade za priključak vode</t>
  </si>
  <si>
    <t>Usluge promidžbe i informiranja</t>
  </si>
  <si>
    <t>Energija</t>
  </si>
  <si>
    <t>Usluge telefona i pošte</t>
  </si>
  <si>
    <t>0111</t>
  </si>
  <si>
    <t>0620</t>
  </si>
  <si>
    <t>0640</t>
  </si>
  <si>
    <t>0660</t>
  </si>
  <si>
    <t>0451</t>
  </si>
  <si>
    <t>0630</t>
  </si>
  <si>
    <t>0510</t>
  </si>
  <si>
    <t>0540</t>
  </si>
  <si>
    <t>0320</t>
  </si>
  <si>
    <t>0760</t>
  </si>
  <si>
    <t>1090</t>
  </si>
  <si>
    <t>0840</t>
  </si>
  <si>
    <t>0860</t>
  </si>
  <si>
    <t>0911</t>
  </si>
  <si>
    <t>1070</t>
  </si>
  <si>
    <t>GLAVA  00101</t>
  </si>
  <si>
    <t>Program:</t>
  </si>
  <si>
    <t>Aktivnost:</t>
  </si>
  <si>
    <t>Izvor:</t>
  </si>
  <si>
    <t>Financiranje osnovnih aktivnosti</t>
  </si>
  <si>
    <t>Rad općinskog vijeća i radnih tijela</t>
  </si>
  <si>
    <t>GLAVA  00201</t>
  </si>
  <si>
    <t>Rashodi za zaposlene</t>
  </si>
  <si>
    <t>GLAVA  00301</t>
  </si>
  <si>
    <t xml:space="preserve">Program: </t>
  </si>
  <si>
    <t>Održavanje komunalne infrastrukture i građ. objekata</t>
  </si>
  <si>
    <t>Održavanje cesta</t>
  </si>
  <si>
    <t>Materijal i dijelovi za održavanje cesta</t>
  </si>
  <si>
    <t>Usluge tekućeg i investicijskog održavanja cesta</t>
  </si>
  <si>
    <t>Rashodi za materijal i energiju</t>
  </si>
  <si>
    <t>Održavanje građevinskih objekata</t>
  </si>
  <si>
    <t>Materijal i dijelovi za održavanje građevinskih objekata</t>
  </si>
  <si>
    <t>Usluge tekućeg i investicijskog održavanja građ. objekata</t>
  </si>
  <si>
    <t>Održavanje javnih površina</t>
  </si>
  <si>
    <t xml:space="preserve">Izvor: </t>
  </si>
  <si>
    <t>Održavanje ostale komunalne infrastrukture</t>
  </si>
  <si>
    <t>Ostali materijal za tekuće i investicijsko održavanje</t>
  </si>
  <si>
    <t>Građevinski objekti</t>
  </si>
  <si>
    <t>Izgradnja i rekonstrukcija javne rasvjete</t>
  </si>
  <si>
    <t xml:space="preserve">Nabava uređaja i opreme </t>
  </si>
  <si>
    <t>Razvoj udruga</t>
  </si>
  <si>
    <t>Financiranje aktivnosti udruga</t>
  </si>
  <si>
    <t>Političke stranke</t>
  </si>
  <si>
    <t>GLAVA 00501</t>
  </si>
  <si>
    <t>Socijalna skrb</t>
  </si>
  <si>
    <t>Pomoć građanima i kućanstvima</t>
  </si>
  <si>
    <t>Zdravstveno-veterinarska djelatnost</t>
  </si>
  <si>
    <t>Zdravstveno-veterinarska zaštita</t>
  </si>
  <si>
    <t>Kapitalni projekt:</t>
  </si>
  <si>
    <t>1. Opći prihodi i primici</t>
  </si>
  <si>
    <t>4. Prihodi za posebne namjene</t>
  </si>
  <si>
    <t>Prihodi državne uprave</t>
  </si>
  <si>
    <t>Vodni doprinos</t>
  </si>
  <si>
    <t>Ostali prihodi</t>
  </si>
  <si>
    <t>KAZNE, UPRAVNE MJERE I OSTALI PRIHODI</t>
  </si>
  <si>
    <t>Plaće (Bruto)</t>
  </si>
  <si>
    <t>Članarine</t>
  </si>
  <si>
    <t>Zatezne kamate</t>
  </si>
  <si>
    <t>Civilna zaštita</t>
  </si>
  <si>
    <t>Ceste i ostali prometni objekti</t>
  </si>
  <si>
    <t>Naknade građanima i kućanstvima u novcu</t>
  </si>
  <si>
    <t>Ostali nespomenuti prihodi</t>
  </si>
  <si>
    <t>A.  RAČUN PRIHODA I RASHODA</t>
  </si>
  <si>
    <t xml:space="preserve">                          NAZIV</t>
  </si>
  <si>
    <t>Ostale intelektualne usluge</t>
  </si>
  <si>
    <t>Održavanje groblja</t>
  </si>
  <si>
    <t>Pogrebne usluge</t>
  </si>
  <si>
    <t>Kapitalna ulaganja u opremu i ostalu imovinu</t>
  </si>
  <si>
    <t xml:space="preserve">RAZDJEL 005    </t>
  </si>
  <si>
    <t>Održavanje javne rasvjete</t>
  </si>
  <si>
    <t>Usluge tekućeg i investicijskog održavanja javne rasvjete</t>
  </si>
  <si>
    <t xml:space="preserve">Aktivnost: </t>
  </si>
  <si>
    <t>Uređaji, strojeva i oprema za ostale namjene</t>
  </si>
  <si>
    <t>PRIHODI POSLOVANJA</t>
  </si>
  <si>
    <t xml:space="preserve">PRIHODI OD POREZA          </t>
  </si>
  <si>
    <t>Predsjednik Općinskog vijeća:</t>
  </si>
  <si>
    <t>OPĆINSKO VIJEĆE</t>
  </si>
  <si>
    <t>I.  OPĆI DIO</t>
  </si>
  <si>
    <t>6  PRIHODI POSLOVANJA</t>
  </si>
  <si>
    <t xml:space="preserve">    UKUPNI PRIHODI</t>
  </si>
  <si>
    <t>3  RASHODI POSLOVANJA</t>
  </si>
  <si>
    <t>4  RASHODI ZA NABAVU NEFINANCIJSKE  IMOVINE</t>
  </si>
  <si>
    <t xml:space="preserve">    UKUPNI RASHODI</t>
  </si>
  <si>
    <t xml:space="preserve">REPUBLIKA HRVATSKA </t>
  </si>
  <si>
    <t xml:space="preserve">VARAŽDINSKA ŽUPANIJA </t>
  </si>
  <si>
    <t>Električna energija-javna rasvjeta</t>
  </si>
  <si>
    <t>Ostale naknade za korištenje nefinancijske imovine</t>
  </si>
  <si>
    <t>RAZLIKA-VIŠAK/MANJAK</t>
  </si>
  <si>
    <t>PREDSTAVNIČKA I IZVRŠNA TIJELA</t>
  </si>
  <si>
    <t xml:space="preserve">JEDINSTVENI UPRAVNI ODJEL                         </t>
  </si>
  <si>
    <t>KOMUNALNO-STAMBENE DJELATNOSTI I UREĐENJE PROSTORA</t>
  </si>
  <si>
    <t xml:space="preserve">Prihodi od zakupa i iznajmljivanja imovine </t>
  </si>
  <si>
    <t>Ostali prihodi od nefinancijske imovine-legalizacija</t>
  </si>
  <si>
    <t>Sufinanciranje asfalta</t>
  </si>
  <si>
    <t xml:space="preserve">Prihodi od grobnih naknada </t>
  </si>
  <si>
    <t>Naknade za prisustvovanje sjednicama</t>
  </si>
  <si>
    <t xml:space="preserve">Naknada za prijevoz na posao i s posla </t>
  </si>
  <si>
    <t>Ostale naknade troškova zaposlenima</t>
  </si>
  <si>
    <t xml:space="preserve">Iznošenje i odvoz smeća </t>
  </si>
  <si>
    <t>Izrada projekata</t>
  </si>
  <si>
    <t>Usluge održavanja zelenih površina</t>
  </si>
  <si>
    <t>Iznošenje i odvoz smeća s groblja</t>
  </si>
  <si>
    <t xml:space="preserve">Otkup zemljišta </t>
  </si>
  <si>
    <t xml:space="preserve">Materijalna imovina </t>
  </si>
  <si>
    <t>Izgradnja cesta i ostalih prometnih objekata</t>
  </si>
  <si>
    <t>Izgradnja vodovoda</t>
  </si>
  <si>
    <t xml:space="preserve">Izgradnja vodovodne mreže </t>
  </si>
  <si>
    <t>Uređenje groblja</t>
  </si>
  <si>
    <t>Izgradnja i rekonstrukcija kapitalnih objekata</t>
  </si>
  <si>
    <t>Razvoj kulture i znanosti</t>
  </si>
  <si>
    <t xml:space="preserve">Financiranje aktivnosti kulturnih i znanstvenih udruga </t>
  </si>
  <si>
    <t>0820</t>
  </si>
  <si>
    <t xml:space="preserve">Orkestar limene glazbe </t>
  </si>
  <si>
    <t>0810</t>
  </si>
  <si>
    <t>Lovačko društvo</t>
  </si>
  <si>
    <t>ŠKOLSTVO, SOCIJALNA SKRB I ZDRAVSTVO</t>
  </si>
  <si>
    <t>Školstvo</t>
  </si>
  <si>
    <t>0942</t>
  </si>
  <si>
    <t xml:space="preserve">Stipendije </t>
  </si>
  <si>
    <t xml:space="preserve">Naknada za novorođenčad </t>
  </si>
  <si>
    <t xml:space="preserve">Ostale naknade u naravi </t>
  </si>
  <si>
    <t>Naknada za prijevoz na posao i s posla</t>
  </si>
  <si>
    <t>Naknade za rad predstavničkih i izvršnih tijela, povjerenstava i sl.</t>
  </si>
  <si>
    <t>Izgradnja i rekonstrukcija ostalih građevinskih objekata</t>
  </si>
  <si>
    <t xml:space="preserve">Zemljište </t>
  </si>
  <si>
    <t>Tekuće pomoći iz županijskog proračuna</t>
  </si>
  <si>
    <t xml:space="preserve">OPĆINA BREZNICA </t>
  </si>
  <si>
    <t xml:space="preserve">Doprinos za šume </t>
  </si>
  <si>
    <t>Vjerske zajednice</t>
  </si>
  <si>
    <t>1.  Opći prihodi i primici</t>
  </si>
  <si>
    <t xml:space="preserve">Porez na korištenje javnih površina </t>
  </si>
  <si>
    <t xml:space="preserve">Tekuće pomoći iz državnog proračuna </t>
  </si>
  <si>
    <t xml:space="preserve">Kapitalne pomoći iz županijskog proračuna </t>
  </si>
  <si>
    <t>Upravne i administrativne pristojbe</t>
  </si>
  <si>
    <t xml:space="preserve">Ostale upravne pristojbe i naknade </t>
  </si>
  <si>
    <t xml:space="preserve">Zakupnine i najamnine </t>
  </si>
  <si>
    <t>Kazne, penali i naknade štete</t>
  </si>
  <si>
    <t>Naknade štete pravnim i fizičkim osobama</t>
  </si>
  <si>
    <t xml:space="preserve">Pomoći proračunu iz drugih proračuna </t>
  </si>
  <si>
    <t xml:space="preserve">Porez i prirez na dohodak                                 </t>
  </si>
  <si>
    <t xml:space="preserve">POMOĆI DANE U INOZEMSTVO I UNUTAR OPĆEG PRORAČUNA </t>
  </si>
  <si>
    <t xml:space="preserve">Pomoći unutar općeg proračuna </t>
  </si>
  <si>
    <t xml:space="preserve">Pomoći proračunskim korisnicima drugih proračuna </t>
  </si>
  <si>
    <t xml:space="preserve">Pomoći osnovnom školstvu </t>
  </si>
  <si>
    <t xml:space="preserve">Komunikacijska oprema </t>
  </si>
  <si>
    <t xml:space="preserve">Financiranje osnovnog školstva </t>
  </si>
  <si>
    <t xml:space="preserve">PRIHODI OD UPRAVNIH I ADMINISTRATIVNIH PRISTOJBI, PRISTOJBI PO POSEBNIM PROPISIMA I NAKNADA </t>
  </si>
  <si>
    <t>RAZDJEL  003</t>
  </si>
  <si>
    <t>NAKNADE GRAĐANIMA I KUĆANSTVIMA NA TEMELJU OSIGURANJA I DRUGE NAKNADE</t>
  </si>
  <si>
    <t>1. Opći prihodi i primici i 4. Prihodi za posebne namjene</t>
  </si>
  <si>
    <t xml:space="preserve">1. Opći prihodi i primici </t>
  </si>
  <si>
    <t>0912</t>
  </si>
  <si>
    <t xml:space="preserve">Deratizacija </t>
  </si>
  <si>
    <t xml:space="preserve">Financiranje aktivnosti sportskih udruga </t>
  </si>
  <si>
    <t>Tekuće donacije sportskim udrugama</t>
  </si>
  <si>
    <t xml:space="preserve">Nematerijalna proizvedena imovina </t>
  </si>
  <si>
    <t xml:space="preserve">Izrada prostornog plana </t>
  </si>
  <si>
    <t xml:space="preserve">A. RAČUN PRIHODA I RASHODA </t>
  </si>
  <si>
    <t xml:space="preserve">Pomoći iz proračuna temeljem prijenosa EU sredstava </t>
  </si>
  <si>
    <t>0220</t>
  </si>
  <si>
    <t xml:space="preserve">Razvoj sporta </t>
  </si>
  <si>
    <t>REZULTAT POSLOVANJA</t>
  </si>
  <si>
    <t>Višak/manjak prihoda</t>
  </si>
  <si>
    <t>Višak prihoda</t>
  </si>
  <si>
    <t>VLASTITI IZVORI</t>
  </si>
  <si>
    <t>RASHODI ZA NABAVU NEPROIZVEDENE DUGOTRAJNE IMOVINE</t>
  </si>
  <si>
    <t>RASHODI ZA NABAVU PROIZVEDENE DUGOTRAJNE IMOVINE</t>
  </si>
  <si>
    <t>Materijalni i financijski rashodi</t>
  </si>
  <si>
    <t>KULTURA, ZNANOST, SPORT I OSTALI KORISNICI</t>
  </si>
  <si>
    <t>GLAVA 00401</t>
  </si>
  <si>
    <t>Kapitalne pomoći temeljem prijenosa EU sredstava</t>
  </si>
  <si>
    <t>Ostale komunalne usluge</t>
  </si>
  <si>
    <t xml:space="preserve">Članak 1. </t>
  </si>
  <si>
    <t>1001</t>
  </si>
  <si>
    <t>A100101</t>
  </si>
  <si>
    <t>1002</t>
  </si>
  <si>
    <t>A100201</t>
  </si>
  <si>
    <t xml:space="preserve">A100202    </t>
  </si>
  <si>
    <t>K100203</t>
  </si>
  <si>
    <t>1003</t>
  </si>
  <si>
    <t>A100301</t>
  </si>
  <si>
    <t>A100302</t>
  </si>
  <si>
    <t>A100303</t>
  </si>
  <si>
    <t>A100304</t>
  </si>
  <si>
    <t>A100305</t>
  </si>
  <si>
    <t>1004</t>
  </si>
  <si>
    <t>K100401</t>
  </si>
  <si>
    <t>1005</t>
  </si>
  <si>
    <t>K100501</t>
  </si>
  <si>
    <t>K100502</t>
  </si>
  <si>
    <t>K100504</t>
  </si>
  <si>
    <t>K100505</t>
  </si>
  <si>
    <t>K100506</t>
  </si>
  <si>
    <t>1006</t>
  </si>
  <si>
    <t>A100601</t>
  </si>
  <si>
    <t>1007</t>
  </si>
  <si>
    <t>A100701</t>
  </si>
  <si>
    <t>1008</t>
  </si>
  <si>
    <t>A100801</t>
  </si>
  <si>
    <t>0423</t>
  </si>
  <si>
    <t>1009</t>
  </si>
  <si>
    <t>A100901</t>
  </si>
  <si>
    <t>1010</t>
  </si>
  <si>
    <t>A101001</t>
  </si>
  <si>
    <t>1011</t>
  </si>
  <si>
    <t>A101101</t>
  </si>
  <si>
    <t>Indeks (%) 4/1</t>
  </si>
  <si>
    <t>Indeks (%) 4/3</t>
  </si>
  <si>
    <t>RAZDJEL 004                KULTURA, ZNANOST, SPORT I OSTALI KORISNICI</t>
  </si>
  <si>
    <t>RAZDJEL  002               JEDINSTVENI UPRAVNI ODJEL</t>
  </si>
  <si>
    <t>RAZDJEL  001               PREDSTAVNIČKA I IZVRŠNA TIJELA</t>
  </si>
  <si>
    <t>Indeks(%)          4/1</t>
  </si>
  <si>
    <t>Indeks(%)           4/3</t>
  </si>
  <si>
    <t xml:space="preserve">RASHODI ZA NABAVU NEFINACIJSKE IMOVINE </t>
  </si>
  <si>
    <t>0435</t>
  </si>
  <si>
    <t xml:space="preserve">Uređaji, strojevi i oprema za ostale namjene </t>
  </si>
  <si>
    <t xml:space="preserve">Izgradnja dječjih igrališta i sportskih terena </t>
  </si>
  <si>
    <t>Uređenje trga i parka</t>
  </si>
  <si>
    <t>Troškovi sudskih postupaka</t>
  </si>
  <si>
    <t>Uređenje društvenih domova</t>
  </si>
  <si>
    <t>1. Opći prihodi i primici 4. Prihodi za posebne namjene i 5. Pomoći</t>
  </si>
  <si>
    <t xml:space="preserve">UKUPNI RASHODI                                                                                      </t>
  </si>
  <si>
    <t>Naknada troškova osobama izvan radnog odnosa</t>
  </si>
  <si>
    <t xml:space="preserve">Porezi na imovinu                              </t>
  </si>
  <si>
    <t xml:space="preserve">Porez na kuće za odmor                   </t>
  </si>
  <si>
    <t xml:space="preserve">Porez na promet nekretnina                      </t>
  </si>
  <si>
    <t xml:space="preserve">Porez na tvrtku                               </t>
  </si>
  <si>
    <t xml:space="preserve">POMOĆI IZ INOZEMSTVA I OD SUBJEKATA UNUTAR OPĆEG PRORAČUNA                                    </t>
  </si>
  <si>
    <t xml:space="preserve">PRIHODI OD IMOVINE                       </t>
  </si>
  <si>
    <t xml:space="preserve">Prihodi od financijske imovine                   </t>
  </si>
  <si>
    <t xml:space="preserve">Kamate na oročena sredstva i depozite po viđenju                       </t>
  </si>
  <si>
    <t xml:space="preserve">Prihodi od nefinancijske imovine                  </t>
  </si>
  <si>
    <t xml:space="preserve">Naknade za koncesije                           </t>
  </si>
  <si>
    <t xml:space="preserve">Prihodi po posebnim propisima                   </t>
  </si>
  <si>
    <t xml:space="preserve">RASHODI ZA ZAPOSLENE                        </t>
  </si>
  <si>
    <t xml:space="preserve">Plaće za zaposlene                            </t>
  </si>
  <si>
    <t xml:space="preserve">Ostali rashodi za zaposlene                     </t>
  </si>
  <si>
    <t xml:space="preserve">Doprinosi na plaće                            </t>
  </si>
  <si>
    <t xml:space="preserve">Doprinosi za obvezno zdravstveno osiguranje                         </t>
  </si>
  <si>
    <t xml:space="preserve">MATERIJALNI RASHODI                          </t>
  </si>
  <si>
    <t xml:space="preserve">Naknade troškova zaposlenima                          </t>
  </si>
  <si>
    <t xml:space="preserve">Službena putovanja                                   </t>
  </si>
  <si>
    <t xml:space="preserve">Stručno usavršavanje zaposlenika                        </t>
  </si>
  <si>
    <t xml:space="preserve">Rashodi za materijal i energiju                        </t>
  </si>
  <si>
    <t xml:space="preserve">Uredski materijal i ostali materijalni rashodi                     </t>
  </si>
  <si>
    <t xml:space="preserve">Energija                                     </t>
  </si>
  <si>
    <t xml:space="preserve">Materijal i dijelovi za tekuće i investicijsko održavanje             </t>
  </si>
  <si>
    <t xml:space="preserve">Sitni inventar i autogume                                 </t>
  </si>
  <si>
    <t xml:space="preserve">Rashodi za usluge                                  </t>
  </si>
  <si>
    <t xml:space="preserve">Usluge tekućeg i investicijskog održavanja                    </t>
  </si>
  <si>
    <t xml:space="preserve">Usluge promidžbe i informiranja                            </t>
  </si>
  <si>
    <t xml:space="preserve">Intelektualne i osobne usluge                             </t>
  </si>
  <si>
    <t xml:space="preserve">Računalne usluge                                     </t>
  </si>
  <si>
    <t xml:space="preserve">Ostale usluge                                        </t>
  </si>
  <si>
    <t xml:space="preserve">Ostali nespomenuti rashodi poslovanja                      </t>
  </si>
  <si>
    <t xml:space="preserve">Reprezentacija                                       </t>
  </si>
  <si>
    <t xml:space="preserve">FINANCIJSKI RASHODI                            </t>
  </si>
  <si>
    <t xml:space="preserve">Bankarske usluge i usluge platnog prometa                 </t>
  </si>
  <si>
    <t xml:space="preserve">NAKNADE GRAĐANIMA I KUĆANSTVIMA NA TEMELJU OSIGURANJA I DRUGE NAKNADE          </t>
  </si>
  <si>
    <t xml:space="preserve">Ostale naknade građanima i kućanstvima iz proračuna                </t>
  </si>
  <si>
    <t xml:space="preserve">Naknade građanima i kućanstvima u novcu                  </t>
  </si>
  <si>
    <t xml:space="preserve">OSTALI RASHODI                                </t>
  </si>
  <si>
    <t xml:space="preserve">Tekuće donacije u novcu                        </t>
  </si>
  <si>
    <t xml:space="preserve">Građevinski objekti                                  </t>
  </si>
  <si>
    <t xml:space="preserve">Ostali građevinski objekti                                 </t>
  </si>
  <si>
    <t xml:space="preserve">Postrojenja i oprema                                  </t>
  </si>
  <si>
    <t xml:space="preserve">Uredska oprema i namještaj                             </t>
  </si>
  <si>
    <t xml:space="preserve">UKUPNI RASHODI          </t>
  </si>
  <si>
    <t xml:space="preserve">Ostali nespomenuti rashodi poslovanja       </t>
  </si>
  <si>
    <t xml:space="preserve">Doprinos za obvezno zdravstveno osiguranje                         </t>
  </si>
  <si>
    <t xml:space="preserve">Materijal i dijelovi za tekuće i investicijsko održavanje        </t>
  </si>
  <si>
    <t xml:space="preserve">Sitni inventar                                 </t>
  </si>
  <si>
    <t xml:space="preserve">Usluge telefona i pošte                           </t>
  </si>
  <si>
    <t xml:space="preserve">Usluge tekućeg i investicijskog održavanja             </t>
  </si>
  <si>
    <t xml:space="preserve">Usluge odvjetnika              </t>
  </si>
  <si>
    <t>Geodetsko-katastarske usluge</t>
  </si>
  <si>
    <t xml:space="preserve">Ostali financijski rashodi                               </t>
  </si>
  <si>
    <t xml:space="preserve">RASHODI ZA NABAVU PROIZ. DUGOTRAJNE IMOVINE    </t>
  </si>
  <si>
    <t xml:space="preserve">RASHODI ZA NABAVU PROIZVEDENE DUGOTRAJNE IMOVINE    </t>
  </si>
  <si>
    <t xml:space="preserve">RASHODI ZA NABAVU NEPROIZVEDENE DUGOTRAJNE IMOVINE    </t>
  </si>
  <si>
    <t xml:space="preserve">Crveni križ      </t>
  </si>
  <si>
    <t xml:space="preserve">Ostale naknade građanima i kućanstvima iz proračuna                 </t>
  </si>
  <si>
    <t xml:space="preserve">Naknade građanima i kućanstvima u naravi                  </t>
  </si>
  <si>
    <t xml:space="preserve">Sufinanciranje cijene dječjeg vrtića                           </t>
  </si>
  <si>
    <t>Naknada ostalih troškova</t>
  </si>
  <si>
    <t xml:space="preserve">1. Opći prihodi i primici, 4. Prihodi za posebne namjene i 5. Pomoći </t>
  </si>
  <si>
    <t>Ugovori o djelu</t>
  </si>
  <si>
    <t>0170</t>
  </si>
  <si>
    <t>Tekuće pomoći proračunskim korisnicima drugih proračuna</t>
  </si>
  <si>
    <t xml:space="preserve">UKUPNI PRIHODI                                                                                        </t>
  </si>
  <si>
    <t>Izgradnja i rekonstrukcija komunalne infrastruk.</t>
  </si>
  <si>
    <t>Sufinanciranje cijene usluge, participacije i sl.</t>
  </si>
  <si>
    <t>1012</t>
  </si>
  <si>
    <t>A101201</t>
  </si>
  <si>
    <t>GLAVA 00502</t>
  </si>
  <si>
    <t>PREDŠKOLSKI ODGOJ</t>
  </si>
  <si>
    <t>Proračunski korisnik 50694       Dječji vrtić "Pčelica" Bisag</t>
  </si>
  <si>
    <t>Redovna djelatnost dječjeg vrtića</t>
  </si>
  <si>
    <t xml:space="preserve">RASHODI  ZA  ZAPOSLENE                                               </t>
  </si>
  <si>
    <t xml:space="preserve">Plaće za zaposlene        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</si>
  <si>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</si>
  <si>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</si>
  <si>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Doprinos za obvezno zdravstveno osiguranje                                                 </t>
  </si>
  <si>
    <r>
      <rPr>
        <b/>
        <sz val="8"/>
        <color indexed="8"/>
        <rFont val="Arial"/>
        <family val="2"/>
      </rPr>
      <t xml:space="preserve">Aktivnost:     </t>
    </r>
    <r>
      <rPr>
        <sz val="8"/>
        <color indexed="8"/>
        <rFont val="Arial"/>
        <family val="2"/>
      </rPr>
      <t xml:space="preserve">                     A101002    Materijalni i financijski rashodi</t>
    </r>
  </si>
  <si>
    <t xml:space="preserve">Naknade troškova zaposlenima                                                    </t>
  </si>
  <si>
    <t xml:space="preserve">Službena putovanja                                                                      </t>
  </si>
  <si>
    <t>Naknade za prijevoz na posao i posla</t>
  </si>
  <si>
    <t xml:space="preserve">Stručno usavršavanje zaposlenika                                                </t>
  </si>
  <si>
    <t xml:space="preserve">Rashodi za materijal i energiju                                                </t>
  </si>
  <si>
    <t xml:space="preserve">Uredski materijal i ostali materijalni rashodi                                          </t>
  </si>
  <si>
    <t>0960</t>
  </si>
  <si>
    <t>Materijal i sirovine</t>
  </si>
  <si>
    <t xml:space="preserve">Materijal i dijelovi za tekuće i investicijsko održavanje                       </t>
  </si>
  <si>
    <t xml:space="preserve">Sitni inventar                                                                  </t>
  </si>
  <si>
    <t>Službena, radna i zaštitna odjeća i obuća</t>
  </si>
  <si>
    <t xml:space="preserve">Rashodi za usluge                                                                    </t>
  </si>
  <si>
    <t xml:space="preserve">Usluge telefona i pošte                                                     </t>
  </si>
  <si>
    <t xml:space="preserve">Usluge tekućeg i investicijskog održavanja                                 </t>
  </si>
  <si>
    <t>Komunalne usluge</t>
  </si>
  <si>
    <t xml:space="preserve">Zdravstvene usluge </t>
  </si>
  <si>
    <t xml:space="preserve">Intelektualne i osobne usluge                                                         </t>
  </si>
  <si>
    <t xml:space="preserve">Računalne usluge                                                         </t>
  </si>
  <si>
    <t xml:space="preserve">Ostale usluge                                                                                </t>
  </si>
  <si>
    <t>Premije osiguranja</t>
  </si>
  <si>
    <t>Pristojbe i naknade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</si>
  <si>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</si>
  <si>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</si>
  <si>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Bankarske usluge i usluge platnog prometa                                  </t>
  </si>
  <si>
    <t xml:space="preserve">Uredska oprema i namještaj </t>
  </si>
  <si>
    <t xml:space="preserve"> ŠKOLSTVO</t>
  </si>
  <si>
    <t>Izvor:                                  4. Prihodi za posebne namjene</t>
  </si>
  <si>
    <t>Zakupnine i najamnine za opremu</t>
  </si>
  <si>
    <t>Komunikacijska oprema</t>
  </si>
  <si>
    <t>O IZVRŠENJU PRORAČUNA OPĆINE BREZNICA ZA 2021. GODINU</t>
  </si>
  <si>
    <t>Izvorni plan 2021.</t>
  </si>
  <si>
    <t>Tekući plan 2021.</t>
  </si>
  <si>
    <t>Izvorni plan               2021.</t>
  </si>
  <si>
    <t>Tekući plan                2021.</t>
  </si>
  <si>
    <t>Uređenje dječjeg vrtića</t>
  </si>
  <si>
    <t>K100503</t>
  </si>
  <si>
    <t xml:space="preserve">PRIHODI OD PRODAJE NEFINANCIJSKE IMOVINE </t>
  </si>
  <si>
    <t xml:space="preserve">PRIHODI OD PRODAJE NEPROIZVEDENE DUGOTRAJNE IMOVINE     </t>
  </si>
  <si>
    <t>Prihodi od prodaje materijalne imovine-prirodnih bogatstava</t>
  </si>
  <si>
    <t>Zemljište</t>
  </si>
  <si>
    <t>0160</t>
  </si>
  <si>
    <t>Izbori</t>
  </si>
  <si>
    <t xml:space="preserve">7  PRIHODI OD PRODAJE NEFINANCIJSKE IMOVINE </t>
  </si>
  <si>
    <t>Kapitalne pomoći unutar općeg proračuna</t>
  </si>
  <si>
    <t>Poslovni objekti</t>
  </si>
  <si>
    <t>9  VIŠAK-MANJAK IZ PRETHODNE/IH GODINA</t>
  </si>
  <si>
    <t>GODIŠNJI IZVJEŠTAJ</t>
  </si>
  <si>
    <t xml:space="preserve">       Godišnji izvještaj o izvršenju Proračuna Općine Breznica za 2021. godinu sadrži: </t>
  </si>
  <si>
    <t>Izvršenje                1-12/2020.</t>
  </si>
  <si>
    <t>Izvršenje               1-12/2021.</t>
  </si>
  <si>
    <t>Izvršenje                    1-12/2020.</t>
  </si>
  <si>
    <t>Izvršenje                    1-12/2021.</t>
  </si>
  <si>
    <t>Pomoći proračunskim korisnicima drugih proračuna</t>
  </si>
  <si>
    <t xml:space="preserve">PRIHODI OD PRODAJE PROIZVODA I ROBE, TE PRUŽENIH USLUGA </t>
  </si>
  <si>
    <t xml:space="preserve">I PRIHODI OD DONACIJA </t>
  </si>
  <si>
    <t xml:space="preserve">Donacije od pravnih i fizičkih osoba izvan općeg proračuna </t>
  </si>
  <si>
    <t xml:space="preserve">Kapitalne donacije od fizičkih osoba </t>
  </si>
  <si>
    <t xml:space="preserve">PRIHODI OD PRODAJE PROIZVEDENE DUGOTRAJNE IMOVINE          </t>
  </si>
  <si>
    <t>Prihodi od prodaje građevinskih objekata</t>
  </si>
  <si>
    <t>Stambeni objekti</t>
  </si>
  <si>
    <t>NAKNADE GRAĐANIMA I KUĆANSTVIMA NA TEMELJU OSIG. I DRUGE  NAKNADE</t>
  </si>
  <si>
    <t xml:space="preserve">Naknade građanima i kućanstvima iz proračuna </t>
  </si>
  <si>
    <t xml:space="preserve">Naknade građanima i kućanstvima u naravi </t>
  </si>
  <si>
    <t xml:space="preserve">B. RAČUN FINANCIRANJA </t>
  </si>
  <si>
    <t>PRIMICI OD FINANCIJSKE IMOVINE I ZADUŽIVANJA</t>
  </si>
  <si>
    <t>PRIMICI OD ZADUŽIVANJA</t>
  </si>
  <si>
    <t>Primljeni zajmovi od drugih razina vlasti</t>
  </si>
  <si>
    <t>Primljeni zajmovi od državnog proračuna</t>
  </si>
  <si>
    <t xml:space="preserve">C. RASPOLOŽIVA SREDSTVA IZ PRETHODNIH GODINA </t>
  </si>
  <si>
    <t>Ostale kazne</t>
  </si>
  <si>
    <t xml:space="preserve">B. RAČUN FINANCIRANJA  </t>
  </si>
  <si>
    <t>8  PRIMICI OD FINANCIJSKE IMOVINE I ZADUŽIVANJA</t>
  </si>
  <si>
    <t xml:space="preserve">     NETO FINANCIRANJE </t>
  </si>
  <si>
    <t>C. RASPOLOŽIVA SREDSTVA IZ PRETHODNIH GODINA</t>
  </si>
  <si>
    <t>6. Donacije</t>
  </si>
  <si>
    <t>1. Opći prihodi i primici, 5. Pomoći i 6. Donacije</t>
  </si>
  <si>
    <t xml:space="preserve">4. Prihodi za posebne namjene i 7. Prihodi od prodaje nef. imovine </t>
  </si>
  <si>
    <t xml:space="preserve"> 1. Opći prihodi i primici i 5. Pomoći</t>
  </si>
  <si>
    <t xml:space="preserve">Članak 2. </t>
  </si>
  <si>
    <t xml:space="preserve">Članak 3. </t>
  </si>
  <si>
    <t xml:space="preserve">       Ukupni višak prihoda od 1.095.223,11 kuna prenosi se u 2022. godinu te će se raspodijeliti Odlukom tijekom 2022. godine.</t>
  </si>
  <si>
    <t xml:space="preserve">       Sastavni dio godišnjeg izvještaja je tabelarni prikaz izvršenja Proračuna Općine Breznica za razdoblje od 01. siječnja do 31. prosinca 2021. godine.</t>
  </si>
  <si>
    <t>Funkcija</t>
  </si>
  <si>
    <t xml:space="preserve">               NAZIV </t>
  </si>
  <si>
    <t>Izvršenje                          1-12/2020.</t>
  </si>
  <si>
    <t>Izvorni plan           2021.</t>
  </si>
  <si>
    <t>Tekući plan          2021.</t>
  </si>
  <si>
    <t>Izvršenje                          1-12/2021.</t>
  </si>
  <si>
    <t>Indeks(%) 4/1</t>
  </si>
  <si>
    <t>Indeks(%) 4/3</t>
  </si>
  <si>
    <t>Članak 4.</t>
  </si>
  <si>
    <t>1. Opći prihodi i primici i 5. Pomoći</t>
  </si>
  <si>
    <t>09111</t>
  </si>
  <si>
    <t xml:space="preserve">   Godišnji izvještaj o izvršenju Proračuna Općine Breznica za 2021. godinu stupa na snagu osmog dana od objave u "Službenom vjesniku Varaždinske županije".</t>
  </si>
  <si>
    <t>1. Opći prihodi i primici, 4. Prihodi za posebne namjene I 5. Donacije</t>
  </si>
  <si>
    <t>Tomislav Ledinski</t>
  </si>
  <si>
    <t>VIŠAK/MANJAK+NETO FINANCIRANJE+RASPOLOŽIVA SREDSTVA IZ PRETHODNIH GODINA</t>
  </si>
  <si>
    <t>KLASA: 400-04/22-01/05</t>
  </si>
  <si>
    <t>URBROJ: 2186-23-01-22-1</t>
  </si>
  <si>
    <t>Bisag, 03.05.2022.</t>
  </si>
  <si>
    <t xml:space="preserve">      Na temelju članka 89. Zakona o proračunu ("Narodne novine" br. 144/21) i članka 30. Statuta Općine Breznica ("Službeni vjesnik Varaždinske županije" br. 20/21) Općinsko vijeće Općine Breznica na sjednici održanoj 03.05.2022. donosi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</si>
</sst>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[$-41A]d\.\ mmmm\ yy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&quot;Istina&quot;;&quot;Istina&quot;;&quot;Laž&quot;"/>
    <numFmt numFmtId="173" formatCode="[$-41A]d\.\ mmmm\ yyyy\."/>
  </numFmts>
  <fonts count="62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b/>
      <i/>
      <sz val="8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  <font>
      <b/>
      <sz val="8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4" fontId="10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right"/>
    </xf>
    <xf numFmtId="0" fontId="10" fillId="34" borderId="0" xfId="0" applyFont="1" applyFill="1" applyAlignment="1">
      <alignment horizontal="right" vertical="center"/>
    </xf>
    <xf numFmtId="4" fontId="10" fillId="34" borderId="0" xfId="0" applyNumberFormat="1" applyFont="1" applyFill="1" applyAlignment="1">
      <alignment horizontal="right" vertical="center"/>
    </xf>
    <xf numFmtId="4" fontId="12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/>
    </xf>
    <xf numFmtId="0" fontId="10" fillId="34" borderId="0" xfId="0" applyFont="1" applyFill="1" applyAlignment="1">
      <alignment horizontal="left" vertical="center"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right"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4" fontId="10" fillId="35" borderId="0" xfId="0" applyNumberFormat="1" applyFont="1" applyFill="1" applyAlignment="1">
      <alignment horizontal="right"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7" fillId="33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4" fontId="8" fillId="33" borderId="0" xfId="0" applyNumberFormat="1" applyFont="1" applyFill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4" fillId="0" borderId="0" xfId="0" applyNumberFormat="1" applyFont="1" applyAlignment="1">
      <alignment horizontal="right"/>
    </xf>
    <xf numFmtId="4" fontId="10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1" fillId="0" borderId="0" xfId="0" applyNumberFormat="1" applyFont="1" applyAlignment="1">
      <alignment horizontal="left"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7" fillId="0" borderId="0" xfId="0" applyFont="1" applyAlignment="1">
      <alignment/>
    </xf>
    <xf numFmtId="4" fontId="58" fillId="0" borderId="0" xfId="0" applyNumberFormat="1" applyFont="1" applyAlignment="1">
      <alignment horizontal="left"/>
    </xf>
    <xf numFmtId="4" fontId="58" fillId="0" borderId="0" xfId="0" applyNumberFormat="1" applyFont="1" applyAlignment="1">
      <alignment horizontal="right"/>
    </xf>
    <xf numFmtId="4" fontId="57" fillId="0" borderId="0" xfId="0" applyNumberFormat="1" applyFont="1" applyAlignment="1">
      <alignment horizontal="right"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 horizontal="right"/>
    </xf>
    <xf numFmtId="49" fontId="15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49" fontId="57" fillId="0" borderId="0" xfId="0" applyNumberFormat="1" applyFont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56" fillId="0" borderId="0" xfId="0" applyNumberFormat="1" applyFont="1" applyAlignment="1">
      <alignment horizontal="center"/>
    </xf>
    <xf numFmtId="4" fontId="56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/>
    </xf>
    <xf numFmtId="0" fontId="60" fillId="0" borderId="0" xfId="0" applyFont="1" applyAlignment="1">
      <alignment/>
    </xf>
    <xf numFmtId="49" fontId="60" fillId="0" borderId="0" xfId="0" applyNumberFormat="1" applyFont="1" applyAlignment="1">
      <alignment horizontal="center"/>
    </xf>
    <xf numFmtId="4" fontId="60" fillId="0" borderId="0" xfId="0" applyNumberFormat="1" applyFont="1" applyAlignment="1">
      <alignment horizontal="right"/>
    </xf>
    <xf numFmtId="4" fontId="60" fillId="0" borderId="0" xfId="0" applyNumberFormat="1" applyFont="1" applyFill="1" applyAlignment="1">
      <alignment horizontal="right"/>
    </xf>
    <xf numFmtId="0" fontId="60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1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12" fillId="35" borderId="0" xfId="0" applyFont="1" applyFill="1" applyAlignment="1">
      <alignment horizontal="left"/>
    </xf>
    <xf numFmtId="0" fontId="59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11" fillId="34" borderId="0" xfId="0" applyFont="1" applyFill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35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0" fillId="0" borderId="12" xfId="0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10" xfId="0" applyNumberFormat="1" applyFont="1" applyBorder="1" applyAlignment="1">
      <alignment horizontal="right" vertical="center"/>
    </xf>
    <xf numFmtId="0" fontId="10" fillId="36" borderId="0" xfId="0" applyFont="1" applyFill="1" applyAlignment="1">
      <alignment/>
    </xf>
    <xf numFmtId="0" fontId="11" fillId="36" borderId="0" xfId="0" applyFont="1" applyFill="1" applyAlignment="1">
      <alignment horizontal="left"/>
    </xf>
    <xf numFmtId="0" fontId="11" fillId="36" borderId="0" xfId="0" applyFont="1" applyFill="1" applyAlignment="1">
      <alignment/>
    </xf>
    <xf numFmtId="4" fontId="10" fillId="36" borderId="0" xfId="0" applyNumberFormat="1" applyFont="1" applyFill="1" applyAlignment="1">
      <alignment horizontal="right"/>
    </xf>
    <xf numFmtId="0" fontId="10" fillId="36" borderId="0" xfId="0" applyFont="1" applyFill="1" applyAlignment="1">
      <alignment horizontal="right" vertical="center"/>
    </xf>
    <xf numFmtId="4" fontId="10" fillId="36" borderId="0" xfId="0" applyNumberFormat="1" applyFont="1" applyFill="1" applyAlignment="1">
      <alignment horizontal="right" vertical="center"/>
    </xf>
    <xf numFmtId="0" fontId="10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left" vertical="center"/>
    </xf>
    <xf numFmtId="0" fontId="11" fillId="36" borderId="0" xfId="0" applyFont="1" applyFill="1" applyAlignment="1">
      <alignment vertical="center"/>
    </xf>
    <xf numFmtId="2" fontId="10" fillId="36" borderId="0" xfId="0" applyNumberFormat="1" applyFont="1" applyFill="1" applyAlignment="1">
      <alignment horizontal="right" vertical="center"/>
    </xf>
    <xf numFmtId="0" fontId="11" fillId="37" borderId="0" xfId="0" applyFont="1" applyFill="1" applyAlignment="1">
      <alignment vertical="center"/>
    </xf>
    <xf numFmtId="0" fontId="11" fillId="37" borderId="0" xfId="0" applyFont="1" applyFill="1" applyAlignment="1">
      <alignment horizontal="left" vertical="center"/>
    </xf>
    <xf numFmtId="4" fontId="11" fillId="37" borderId="0" xfId="0" applyNumberFormat="1" applyFont="1" applyFill="1" applyAlignment="1">
      <alignment horizontal="right" vertical="center"/>
    </xf>
    <xf numFmtId="2" fontId="11" fillId="37" borderId="0" xfId="0" applyNumberFormat="1" applyFont="1" applyFill="1" applyAlignment="1">
      <alignment horizontal="right" vertical="center"/>
    </xf>
    <xf numFmtId="0" fontId="13" fillId="37" borderId="0" xfId="0" applyFont="1" applyFill="1" applyAlignment="1">
      <alignment/>
    </xf>
    <xf numFmtId="0" fontId="12" fillId="37" borderId="0" xfId="0" applyFont="1" applyFill="1" applyAlignment="1">
      <alignment horizontal="left"/>
    </xf>
    <xf numFmtId="0" fontId="12" fillId="37" borderId="0" xfId="0" applyFont="1" applyFill="1" applyAlignment="1">
      <alignment/>
    </xf>
    <xf numFmtId="4" fontId="13" fillId="37" borderId="0" xfId="0" applyNumberFormat="1" applyFont="1" applyFill="1" applyAlignment="1">
      <alignment horizontal="right"/>
    </xf>
    <xf numFmtId="0" fontId="13" fillId="37" borderId="0" xfId="0" applyFont="1" applyFill="1" applyAlignment="1">
      <alignment horizontal="left"/>
    </xf>
    <xf numFmtId="0" fontId="13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1" fillId="37" borderId="0" xfId="0" applyFont="1" applyFill="1" applyAlignment="1">
      <alignment horizontal="left"/>
    </xf>
    <xf numFmtId="0" fontId="11" fillId="37" borderId="0" xfId="0" applyFont="1" applyFill="1" applyAlignment="1">
      <alignment/>
    </xf>
    <xf numFmtId="4" fontId="10" fillId="37" borderId="0" xfId="0" applyNumberFormat="1" applyFont="1" applyFill="1" applyAlignment="1">
      <alignment horizontal="right"/>
    </xf>
    <xf numFmtId="0" fontId="10" fillId="37" borderId="0" xfId="0" applyFont="1" applyFill="1" applyAlignment="1">
      <alignment/>
    </xf>
    <xf numFmtId="0" fontId="10" fillId="37" borderId="0" xfId="0" applyFont="1" applyFill="1" applyAlignment="1">
      <alignment vertical="center"/>
    </xf>
    <xf numFmtId="4" fontId="10" fillId="37" borderId="0" xfId="0" applyNumberFormat="1" applyFont="1" applyFill="1" applyAlignment="1">
      <alignment horizontal="right" vertical="center"/>
    </xf>
    <xf numFmtId="4" fontId="13" fillId="37" borderId="0" xfId="0" applyNumberFormat="1" applyFont="1" applyFill="1" applyAlignment="1">
      <alignment horizontal="right" vertical="center"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 horizontal="left"/>
    </xf>
    <xf numFmtId="0" fontId="8" fillId="38" borderId="0" xfId="0" applyFont="1" applyFill="1" applyAlignment="1">
      <alignment horizontal="left"/>
    </xf>
    <xf numFmtId="4" fontId="7" fillId="38" borderId="0" xfId="0" applyNumberFormat="1" applyFont="1" applyFill="1" applyAlignment="1">
      <alignment horizontal="right"/>
    </xf>
    <xf numFmtId="4" fontId="7" fillId="39" borderId="0" xfId="0" applyNumberFormat="1" applyFont="1" applyFill="1" applyAlignment="1">
      <alignment horizontal="right"/>
    </xf>
    <xf numFmtId="4" fontId="7" fillId="38" borderId="0" xfId="0" applyNumberFormat="1" applyFont="1" applyFill="1" applyAlignment="1">
      <alignment horizontal="right" vertical="center"/>
    </xf>
    <xf numFmtId="4" fontId="7" fillId="39" borderId="0" xfId="0" applyNumberFormat="1" applyFont="1" applyFill="1" applyAlignment="1">
      <alignment horizontal="right" vertical="center"/>
    </xf>
    <xf numFmtId="0" fontId="6" fillId="38" borderId="0" xfId="0" applyFont="1" applyFill="1" applyAlignment="1">
      <alignment/>
    </xf>
    <xf numFmtId="0" fontId="6" fillId="38" borderId="0" xfId="0" applyFont="1" applyFill="1" applyAlignment="1">
      <alignment horizontal="left"/>
    </xf>
    <xf numFmtId="4" fontId="6" fillId="38" borderId="0" xfId="0" applyNumberFormat="1" applyFont="1" applyFill="1" applyAlignment="1">
      <alignment horizontal="right"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 horizontal="left"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4" fontId="6" fillId="38" borderId="10" xfId="0" applyNumberFormat="1" applyFont="1" applyFill="1" applyBorder="1" applyAlignment="1">
      <alignment horizontal="right" vertical="center"/>
    </xf>
    <xf numFmtId="4" fontId="6" fillId="38" borderId="10" xfId="0" applyNumberFormat="1" applyFont="1" applyFill="1" applyBorder="1" applyAlignment="1">
      <alignment horizontal="right"/>
    </xf>
    <xf numFmtId="4" fontId="5" fillId="38" borderId="10" xfId="0" applyNumberFormat="1" applyFont="1" applyFill="1" applyBorder="1" applyAlignment="1">
      <alignment horizontal="right"/>
    </xf>
    <xf numFmtId="0" fontId="6" fillId="38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6" fillId="38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38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6" fillId="38" borderId="0" xfId="0" applyFont="1" applyFill="1" applyAlignment="1">
      <alignment horizontal="left"/>
    </xf>
    <xf numFmtId="0" fontId="13" fillId="37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4" fontId="13" fillId="0" borderId="0" xfId="0" applyNumberFormat="1" applyFont="1" applyAlignment="1">
      <alignment horizontal="left"/>
    </xf>
    <xf numFmtId="0" fontId="59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39" borderId="0" xfId="0" applyFont="1" applyFill="1" applyAlignment="1">
      <alignment/>
    </xf>
    <xf numFmtId="0" fontId="6" fillId="38" borderId="0" xfId="0" applyFont="1" applyFill="1" applyAlignment="1">
      <alignment/>
    </xf>
    <xf numFmtId="4" fontId="10" fillId="36" borderId="0" xfId="0" applyNumberFormat="1" applyFont="1" applyFill="1" applyAlignment="1">
      <alignment horizontal="right" vertical="center"/>
    </xf>
    <xf numFmtId="0" fontId="12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4" fontId="13" fillId="37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10" fillId="37" borderId="0" xfId="0" applyNumberFormat="1" applyFont="1" applyFill="1" applyAlignment="1">
      <alignment horizontal="right" vertic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38" borderId="0" xfId="0" applyFont="1" applyFill="1" applyAlignment="1">
      <alignment/>
    </xf>
    <xf numFmtId="0" fontId="13" fillId="37" borderId="0" xfId="0" applyFont="1" applyFill="1" applyAlignment="1">
      <alignment horizontal="left" wrapText="1"/>
    </xf>
    <xf numFmtId="0" fontId="60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3" fillId="37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10" fillId="36" borderId="0" xfId="0" applyFont="1" applyFill="1" applyAlignment="1">
      <alignment horizontal="left"/>
    </xf>
    <xf numFmtId="0" fontId="10" fillId="36" borderId="0" xfId="0" applyFont="1" applyFill="1" applyAlignment="1">
      <alignment horizontal="left" vertical="center" wrapText="1"/>
    </xf>
    <xf numFmtId="0" fontId="10" fillId="34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7" fillId="39" borderId="0" xfId="0" applyFont="1" applyFill="1" applyAlignment="1">
      <alignment horizontal="left"/>
    </xf>
    <xf numFmtId="49" fontId="10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38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10" fillId="34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0" fillId="36" borderId="0" xfId="0" applyFont="1" applyFill="1" applyAlignment="1">
      <alignment horizontal="left" wrapText="1"/>
    </xf>
    <xf numFmtId="0" fontId="10" fillId="36" borderId="0" xfId="0" applyFont="1" applyFill="1" applyAlignment="1">
      <alignment horizontal="left" vertical="center"/>
    </xf>
    <xf numFmtId="0" fontId="12" fillId="35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0" fillId="37" borderId="0" xfId="0" applyFont="1" applyFill="1" applyAlignment="1">
      <alignment horizontal="left" vertical="center"/>
    </xf>
    <xf numFmtId="0" fontId="10" fillId="34" borderId="0" xfId="0" applyFont="1" applyFill="1" applyAlignment="1">
      <alignment horizontal="left" wrapText="1"/>
    </xf>
    <xf numFmtId="0" fontId="13" fillId="36" borderId="0" xfId="0" applyFont="1" applyFill="1" applyAlignment="1">
      <alignment horizontal="left"/>
    </xf>
    <xf numFmtId="2" fontId="13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6" fillId="38" borderId="0" xfId="0" applyFont="1" applyFill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 wrapText="1"/>
    </xf>
    <xf numFmtId="49" fontId="14" fillId="0" borderId="0" xfId="0" applyNumberFormat="1" applyFont="1" applyAlignment="1">
      <alignment horizontal="left"/>
    </xf>
    <xf numFmtId="0" fontId="7" fillId="38" borderId="0" xfId="0" applyFont="1" applyFill="1" applyAlignment="1">
      <alignment horizontal="left"/>
    </xf>
    <xf numFmtId="0" fontId="10" fillId="37" borderId="0" xfId="0" applyFont="1" applyFill="1" applyAlignment="1">
      <alignment horizontal="left" wrapText="1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2" fontId="5" fillId="0" borderId="0" xfId="0" applyNumberFormat="1" applyFont="1" applyAlignment="1">
      <alignment horizontal="center"/>
    </xf>
    <xf numFmtId="0" fontId="10" fillId="37" borderId="0" xfId="0" applyFont="1" applyFill="1" applyAlignment="1">
      <alignment horizontal="right" vertical="center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/>
    </xf>
    <xf numFmtId="0" fontId="13" fillId="37" borderId="0" xfId="0" applyFont="1" applyFill="1" applyAlignment="1">
      <alignment horizontal="left" vertical="center" wrapText="1"/>
    </xf>
    <xf numFmtId="4" fontId="10" fillId="0" borderId="0" xfId="0" applyNumberFormat="1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1047750</xdr:colOff>
      <xdr:row>1</xdr:row>
      <xdr:rowOff>0</xdr:rowOff>
    </xdr:to>
    <xdr:pic>
      <xdr:nvPicPr>
        <xdr:cNvPr id="1" name="Picture 2" descr="475px-Croatian_Coat_of_A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Podaci\Knjigovodstvo\PRORA&#268;UN\BREZNI&#268;KI%20HUM\2021\Prora&#269;un\Izvr&#353;enje\Izvr&#353;enje%20BH%201-12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trana"/>
      <sheetName val="Opći i posebni d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="90" zoomScaleNormal="90" zoomScalePageLayoutView="0" workbookViewId="0" topLeftCell="A58">
      <selection activeCell="A14" sqref="A14:L14"/>
    </sheetView>
  </sheetViews>
  <sheetFormatPr defaultColWidth="9.140625" defaultRowHeight="12.75"/>
  <cols>
    <col min="1" max="1" width="18.140625" style="0" customWidth="1"/>
    <col min="6" max="6" width="11.7109375" style="0" customWidth="1"/>
    <col min="7" max="7" width="13.8515625" style="0" customWidth="1"/>
    <col min="8" max="8" width="15.140625" style="0" customWidth="1"/>
    <col min="9" max="10" width="13.8515625" style="0" customWidth="1"/>
    <col min="11" max="12" width="9.28125" style="0" customWidth="1"/>
  </cols>
  <sheetData>
    <row r="1" ht="77.25" customHeight="1">
      <c r="A1" s="2"/>
    </row>
    <row r="2" spans="1:10" ht="12" customHeight="1">
      <c r="A2" s="240" t="s">
        <v>118</v>
      </c>
      <c r="B2" s="240"/>
      <c r="C2" s="3"/>
      <c r="D2" s="3"/>
      <c r="E2" s="3"/>
      <c r="F2" s="3"/>
      <c r="G2" s="3"/>
      <c r="H2" s="3"/>
      <c r="I2" s="3"/>
      <c r="J2" s="3"/>
    </row>
    <row r="3" spans="1:10" ht="12" customHeight="1">
      <c r="A3" s="240" t="s">
        <v>119</v>
      </c>
      <c r="B3" s="240"/>
      <c r="C3" s="3"/>
      <c r="D3" s="3"/>
      <c r="E3" s="3"/>
      <c r="F3" s="3"/>
      <c r="G3" s="3"/>
      <c r="H3" s="3"/>
      <c r="I3" s="3"/>
      <c r="J3" s="3"/>
    </row>
    <row r="4" spans="1:10" ht="12" customHeight="1">
      <c r="A4" s="240" t="s">
        <v>161</v>
      </c>
      <c r="B4" s="240"/>
      <c r="C4" s="4"/>
      <c r="D4" s="4"/>
      <c r="E4" s="3"/>
      <c r="F4" s="3"/>
      <c r="G4" s="3"/>
      <c r="H4" s="3"/>
      <c r="I4" s="3"/>
      <c r="J4" s="3"/>
    </row>
    <row r="5" spans="1:10" ht="12" customHeight="1">
      <c r="A5" s="240" t="s">
        <v>111</v>
      </c>
      <c r="B5" s="240"/>
      <c r="C5" s="3"/>
      <c r="D5" s="3"/>
      <c r="E5" s="3"/>
      <c r="F5" s="3"/>
      <c r="G5" s="3"/>
      <c r="H5" s="3"/>
      <c r="I5" s="3"/>
      <c r="J5" s="3"/>
    </row>
    <row r="6" spans="1:10" ht="6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" customHeight="1">
      <c r="A7" s="241" t="s">
        <v>436</v>
      </c>
      <c r="B7" s="241"/>
      <c r="C7" s="241"/>
      <c r="D7" s="241"/>
      <c r="E7" s="241"/>
      <c r="F7" s="3"/>
      <c r="G7" s="3"/>
      <c r="H7" s="3"/>
      <c r="I7" s="3"/>
      <c r="J7" s="3"/>
    </row>
    <row r="8" spans="1:10" ht="12" customHeight="1">
      <c r="A8" s="241" t="s">
        <v>437</v>
      </c>
      <c r="B8" s="241"/>
      <c r="C8" s="241"/>
      <c r="D8" s="241"/>
      <c r="E8" s="241"/>
      <c r="F8" s="3"/>
      <c r="G8" s="3"/>
      <c r="H8" s="3"/>
      <c r="I8" s="3"/>
      <c r="J8" s="3"/>
    </row>
    <row r="9" spans="1:10" ht="12" customHeight="1">
      <c r="A9" s="241" t="s">
        <v>438</v>
      </c>
      <c r="B9" s="241"/>
      <c r="C9" s="241"/>
      <c r="D9" s="241"/>
      <c r="E9" s="241"/>
      <c r="F9" s="3"/>
      <c r="G9" s="3"/>
      <c r="H9" s="3"/>
      <c r="I9" s="3"/>
      <c r="J9" s="3"/>
    </row>
    <row r="10" spans="1:10" ht="12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ht="12" customHeight="1">
      <c r="A11" s="237" t="s">
        <v>439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</row>
    <row r="12" spans="1:12" ht="12" customHeight="1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0" ht="12" customHeight="1">
      <c r="A13" s="22"/>
      <c r="B13" s="22"/>
      <c r="C13" s="22"/>
      <c r="D13" s="22"/>
      <c r="E13" s="22"/>
      <c r="F13" s="22"/>
      <c r="G13" s="22"/>
      <c r="H13" s="22"/>
      <c r="I13" s="22"/>
      <c r="J13" s="3"/>
    </row>
    <row r="14" spans="1:12" ht="19.5" customHeight="1">
      <c r="A14" s="238" t="s">
        <v>385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</row>
    <row r="15" spans="1:12" ht="16.5" customHeight="1">
      <c r="A15" s="239" t="s">
        <v>368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</row>
    <row r="16" spans="1:10" ht="12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" customHeight="1">
      <c r="A17" s="6" t="s">
        <v>112</v>
      </c>
      <c r="B17" s="6"/>
      <c r="C17" s="3"/>
      <c r="D17" s="3"/>
      <c r="E17" s="3"/>
      <c r="F17" s="3"/>
      <c r="G17" s="3"/>
      <c r="H17" s="3"/>
      <c r="I17" s="3"/>
      <c r="J17" s="3"/>
    </row>
    <row r="18" spans="1:12" ht="14.25" customHeight="1">
      <c r="A18" s="236" t="s">
        <v>207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</row>
    <row r="19" spans="1:10" ht="12" customHeight="1">
      <c r="A19" s="6"/>
      <c r="B19" s="6"/>
      <c r="C19" s="3"/>
      <c r="D19" s="3"/>
      <c r="E19" s="3"/>
      <c r="F19" s="3"/>
      <c r="G19" s="3"/>
      <c r="H19" s="3"/>
      <c r="I19" s="3"/>
      <c r="J19" s="3"/>
    </row>
    <row r="20" spans="1:10" ht="12" customHeight="1" hidden="1">
      <c r="A20" s="234"/>
      <c r="B20" s="234"/>
      <c r="C20" s="234"/>
      <c r="D20" s="234"/>
      <c r="E20" s="234"/>
      <c r="F20" s="234"/>
      <c r="G20" s="234"/>
      <c r="H20" s="234"/>
      <c r="I20" s="234"/>
      <c r="J20" s="3"/>
    </row>
    <row r="21" spans="1:10" ht="12" customHeight="1">
      <c r="A21" s="234" t="s">
        <v>386</v>
      </c>
      <c r="B21" s="234"/>
      <c r="C21" s="234"/>
      <c r="D21" s="234"/>
      <c r="E21" s="234"/>
      <c r="F21" s="234"/>
      <c r="G21" s="234"/>
      <c r="H21" s="234"/>
      <c r="I21" s="234"/>
      <c r="J21" s="3"/>
    </row>
    <row r="22" spans="1:10" ht="4.5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2" s="25" customFormat="1" ht="24">
      <c r="A23" s="235" t="s">
        <v>192</v>
      </c>
      <c r="B23" s="235"/>
      <c r="C23" s="235"/>
      <c r="D23" s="235"/>
      <c r="E23" s="235"/>
      <c r="F23" s="235"/>
      <c r="G23" s="231" t="s">
        <v>387</v>
      </c>
      <c r="H23" s="232" t="s">
        <v>369</v>
      </c>
      <c r="I23" s="231" t="s">
        <v>370</v>
      </c>
      <c r="J23" s="231" t="s">
        <v>388</v>
      </c>
      <c r="K23" s="231" t="s">
        <v>241</v>
      </c>
      <c r="L23" s="231" t="s">
        <v>242</v>
      </c>
    </row>
    <row r="24" spans="1:12" ht="12" customHeight="1">
      <c r="A24" s="233"/>
      <c r="B24" s="233"/>
      <c r="C24" s="233"/>
      <c r="D24" s="233"/>
      <c r="E24" s="233"/>
      <c r="F24" s="233"/>
      <c r="G24" s="24">
        <v>1</v>
      </c>
      <c r="H24" s="24">
        <v>2</v>
      </c>
      <c r="I24" s="24">
        <v>3</v>
      </c>
      <c r="J24" s="24">
        <v>4</v>
      </c>
      <c r="K24" s="24">
        <v>5</v>
      </c>
      <c r="L24" s="24">
        <v>6</v>
      </c>
    </row>
    <row r="25" spans="1:13" ht="12" customHeight="1">
      <c r="A25" s="233" t="s">
        <v>113</v>
      </c>
      <c r="B25" s="233"/>
      <c r="C25" s="233"/>
      <c r="D25" s="233"/>
      <c r="E25" s="233"/>
      <c r="F25" s="233"/>
      <c r="G25" s="83">
        <f>'Opći i posebni dio'!J7</f>
        <v>7228648.55</v>
      </c>
      <c r="H25" s="83">
        <f>'Opći i posebni dio'!K7</f>
        <v>6599334</v>
      </c>
      <c r="I25" s="83">
        <f>'Opći i posebni dio'!L7</f>
        <v>6599334</v>
      </c>
      <c r="J25" s="83">
        <f>'Opći i posebni dio'!M7</f>
        <v>6702197.45</v>
      </c>
      <c r="K25" s="83">
        <f>'Opći i posebni dio'!N7</f>
        <v>92.71715734471557</v>
      </c>
      <c r="L25" s="83">
        <f>'Opći i posebni dio'!O7</f>
        <v>101.55869440764779</v>
      </c>
      <c r="M25" s="87"/>
    </row>
    <row r="26" spans="1:12" ht="12" customHeight="1">
      <c r="A26" s="233" t="s">
        <v>381</v>
      </c>
      <c r="B26" s="233"/>
      <c r="C26" s="233"/>
      <c r="D26" s="233"/>
      <c r="E26" s="233"/>
      <c r="F26" s="233"/>
      <c r="G26" s="83">
        <f>'Opći i posebni dio'!J77</f>
        <v>0</v>
      </c>
      <c r="H26" s="83">
        <f>'Opći i posebni dio'!K77</f>
        <v>130000</v>
      </c>
      <c r="I26" s="83">
        <f>'Opći i posebni dio'!L77</f>
        <v>130000</v>
      </c>
      <c r="J26" s="83">
        <f>'Opći i posebni dio'!M77</f>
        <v>126700</v>
      </c>
      <c r="K26" s="2"/>
      <c r="L26" s="178"/>
    </row>
    <row r="27" spans="1:13" ht="12" customHeight="1">
      <c r="A27" s="247" t="s">
        <v>114</v>
      </c>
      <c r="B27" s="247"/>
      <c r="C27" s="247"/>
      <c r="D27" s="247"/>
      <c r="E27" s="247"/>
      <c r="F27" s="247"/>
      <c r="G27" s="84">
        <f>SUM(G25:G26)</f>
        <v>7228648.55</v>
      </c>
      <c r="H27" s="84">
        <f>SUM(H25:H26)</f>
        <v>6729334</v>
      </c>
      <c r="I27" s="84">
        <f>SUM(I25:I26)</f>
        <v>6729334</v>
      </c>
      <c r="J27" s="84">
        <f>SUM(J25:J26)</f>
        <v>6828897.45</v>
      </c>
      <c r="K27" s="84">
        <f>SUM(K25:K25)</f>
        <v>92.71715734471557</v>
      </c>
      <c r="L27" s="84">
        <f>SUM(L25:L25)</f>
        <v>101.55869440764779</v>
      </c>
      <c r="M27" s="87"/>
    </row>
    <row r="28" spans="1:13" ht="12" customHeight="1">
      <c r="A28" s="243"/>
      <c r="B28" s="243"/>
      <c r="C28" s="243"/>
      <c r="D28" s="243"/>
      <c r="E28" s="243"/>
      <c r="F28" s="243"/>
      <c r="G28" s="85"/>
      <c r="H28" s="85"/>
      <c r="I28" s="85"/>
      <c r="J28" s="85"/>
      <c r="K28" s="85"/>
      <c r="L28" s="85"/>
      <c r="M28" s="87"/>
    </row>
    <row r="29" spans="1:13" ht="12" customHeight="1">
      <c r="A29" s="233" t="s">
        <v>115</v>
      </c>
      <c r="B29" s="233"/>
      <c r="C29" s="233"/>
      <c r="D29" s="233"/>
      <c r="E29" s="233"/>
      <c r="F29" s="233"/>
      <c r="G29" s="83">
        <f>'Opći i posebni dio'!J92</f>
        <v>4277144.930000001</v>
      </c>
      <c r="H29" s="83">
        <f>'Opći i posebni dio'!K92</f>
        <v>5763496</v>
      </c>
      <c r="I29" s="83">
        <f>'Opći i posebni dio'!L92</f>
        <v>5763496</v>
      </c>
      <c r="J29" s="83">
        <f>'Opći i posebni dio'!M92</f>
        <v>5229767.9799999995</v>
      </c>
      <c r="K29" s="83">
        <f>'Opći i posebni dio'!N92</f>
        <v>122.27240520465597</v>
      </c>
      <c r="L29" s="83">
        <f>'Opći i posebni dio'!O92</f>
        <v>90.73950914514384</v>
      </c>
      <c r="M29" s="87"/>
    </row>
    <row r="30" spans="1:13" ht="12" customHeight="1">
      <c r="A30" s="233" t="s">
        <v>116</v>
      </c>
      <c r="B30" s="233"/>
      <c r="C30" s="233"/>
      <c r="D30" s="233"/>
      <c r="E30" s="233"/>
      <c r="F30" s="233"/>
      <c r="G30" s="83">
        <f>'Opći i posebni dio'!J173</f>
        <v>3390712.49</v>
      </c>
      <c r="H30" s="83">
        <f>'Opći i posebni dio'!K173</f>
        <v>2164100</v>
      </c>
      <c r="I30" s="83">
        <f>'Opći i posebni dio'!L173</f>
        <v>2164100</v>
      </c>
      <c r="J30" s="83">
        <f>'Opći i posebni dio'!M173</f>
        <v>2060588.1700000002</v>
      </c>
      <c r="K30" s="83">
        <f>'Opći i posebni dio'!N173</f>
        <v>60.77153919942059</v>
      </c>
      <c r="L30" s="83">
        <f>'Opći i posebni dio'!O173</f>
        <v>95.21686474747008</v>
      </c>
      <c r="M30" s="87"/>
    </row>
    <row r="31" spans="1:13" ht="12" customHeight="1">
      <c r="A31" s="247" t="s">
        <v>117</v>
      </c>
      <c r="B31" s="247"/>
      <c r="C31" s="247"/>
      <c r="D31" s="247"/>
      <c r="E31" s="247"/>
      <c r="F31" s="247"/>
      <c r="G31" s="84">
        <f>SUM(G29:G30)</f>
        <v>7667857.420000001</v>
      </c>
      <c r="H31" s="84">
        <f>SUM(H29:H30)</f>
        <v>7927596</v>
      </c>
      <c r="I31" s="84">
        <f>SUM(I29:I30)</f>
        <v>7927596</v>
      </c>
      <c r="J31" s="84">
        <f>SUM(J29:J30)</f>
        <v>7290356.149999999</v>
      </c>
      <c r="K31" s="85">
        <f>J31/G31*100</f>
        <v>95.07683503588149</v>
      </c>
      <c r="L31" s="85">
        <f>J31/I31*100</f>
        <v>91.96175170884085</v>
      </c>
      <c r="M31" s="87"/>
    </row>
    <row r="32" spans="1:13" ht="12" customHeight="1">
      <c r="A32" s="243"/>
      <c r="B32" s="243"/>
      <c r="C32" s="243"/>
      <c r="D32" s="243"/>
      <c r="E32" s="243"/>
      <c r="F32" s="243"/>
      <c r="G32" s="85"/>
      <c r="H32" s="85"/>
      <c r="I32" s="85"/>
      <c r="J32" s="85"/>
      <c r="K32" s="85"/>
      <c r="L32" s="85"/>
      <c r="M32" s="87"/>
    </row>
    <row r="33" spans="1:13" ht="12" customHeight="1">
      <c r="A33" s="243" t="s">
        <v>122</v>
      </c>
      <c r="B33" s="243"/>
      <c r="C33" s="243"/>
      <c r="D33" s="243"/>
      <c r="E33" s="243"/>
      <c r="F33" s="243"/>
      <c r="G33" s="85">
        <f>SUM(G27-G31)</f>
        <v>-439208.87000000104</v>
      </c>
      <c r="H33" s="85">
        <f>SUM(H27-H31)</f>
        <v>-1198262</v>
      </c>
      <c r="I33" s="85">
        <f>SUM(I27-I31)</f>
        <v>-1198262</v>
      </c>
      <c r="J33" s="85">
        <f>SUM(J27-J31)</f>
        <v>-461458.69999999925</v>
      </c>
      <c r="K33" s="85">
        <f>J33/G33*100</f>
        <v>105.06588812744108</v>
      </c>
      <c r="L33" s="85">
        <f>J33/I33*100</f>
        <v>38.510667950748605</v>
      </c>
      <c r="M33" s="87"/>
    </row>
    <row r="34" spans="1:13" ht="12" customHeight="1">
      <c r="A34" s="131"/>
      <c r="B34" s="131"/>
      <c r="C34" s="131"/>
      <c r="D34" s="131"/>
      <c r="E34" s="131"/>
      <c r="F34" s="131"/>
      <c r="G34" s="90"/>
      <c r="H34" s="90"/>
      <c r="I34" s="90"/>
      <c r="J34" s="90"/>
      <c r="K34" s="90"/>
      <c r="L34" s="90"/>
      <c r="M34" s="87"/>
    </row>
    <row r="35" spans="1:12" ht="12" customHeight="1">
      <c r="A35" s="242" t="s">
        <v>409</v>
      </c>
      <c r="B35" s="242"/>
      <c r="C35" s="242"/>
      <c r="D35" s="242"/>
      <c r="E35" s="242"/>
      <c r="F35" s="242"/>
      <c r="G35" s="229"/>
      <c r="H35" s="230"/>
      <c r="I35" s="230"/>
      <c r="J35" s="230"/>
      <c r="K35" s="230"/>
      <c r="L35" s="230"/>
    </row>
    <row r="36" spans="1:13" ht="12" customHeight="1">
      <c r="A36" s="182"/>
      <c r="B36" s="183"/>
      <c r="C36" s="183"/>
      <c r="D36" s="183"/>
      <c r="E36" s="183"/>
      <c r="F36" s="183"/>
      <c r="G36" s="90"/>
      <c r="H36" s="90"/>
      <c r="I36" s="90"/>
      <c r="J36" s="90"/>
      <c r="K36" s="90"/>
      <c r="L36" s="179"/>
      <c r="M36" s="87"/>
    </row>
    <row r="37" spans="1:12" s="136" customFormat="1" ht="12" customHeight="1">
      <c r="A37" s="233" t="s">
        <v>410</v>
      </c>
      <c r="B37" s="233"/>
      <c r="C37" s="233"/>
      <c r="D37" s="233"/>
      <c r="E37" s="233"/>
      <c r="F37" s="233"/>
      <c r="G37" s="83">
        <f>'Opći i posebni dio'!J198</f>
        <v>0</v>
      </c>
      <c r="H37" s="83">
        <f>'Opći i posebni dio'!K198</f>
        <v>0</v>
      </c>
      <c r="I37" s="83">
        <f>'Opći i posebni dio'!L198</f>
        <v>0</v>
      </c>
      <c r="J37" s="83">
        <f>'Opći i posebni dio'!M198</f>
        <v>358891.94</v>
      </c>
      <c r="K37" s="83">
        <f>'[1]Opći i posebni dio'!O198</f>
        <v>0</v>
      </c>
      <c r="L37" s="83">
        <f>'[1]Opći i posebni dio'!P198</f>
        <v>0</v>
      </c>
    </row>
    <row r="38" spans="1:12" s="136" customFormat="1" ht="12" customHeight="1">
      <c r="A38" s="181"/>
      <c r="B38" s="154"/>
      <c r="C38" s="154"/>
      <c r="D38" s="154"/>
      <c r="E38" s="154"/>
      <c r="F38" s="154"/>
      <c r="G38" s="91"/>
      <c r="H38" s="91"/>
      <c r="I38" s="91"/>
      <c r="J38" s="91"/>
      <c r="K38" s="91"/>
      <c r="L38" s="180"/>
    </row>
    <row r="39" spans="1:12" ht="12" customHeight="1">
      <c r="A39" s="243" t="s">
        <v>411</v>
      </c>
      <c r="B39" s="243"/>
      <c r="C39" s="243"/>
      <c r="D39" s="243"/>
      <c r="E39" s="243"/>
      <c r="F39" s="243"/>
      <c r="G39" s="85">
        <f>G37</f>
        <v>0</v>
      </c>
      <c r="H39" s="85">
        <f>H37</f>
        <v>0</v>
      </c>
      <c r="I39" s="85">
        <f>I37</f>
        <v>0</v>
      </c>
      <c r="J39" s="85">
        <f>J37</f>
        <v>358891.94</v>
      </c>
      <c r="K39" s="137">
        <v>0</v>
      </c>
      <c r="L39" s="137">
        <v>0</v>
      </c>
    </row>
    <row r="40" spans="1:13" ht="24" customHeight="1">
      <c r="A40" s="248"/>
      <c r="B40" s="248"/>
      <c r="C40" s="248"/>
      <c r="D40" s="248"/>
      <c r="E40" s="248"/>
      <c r="F40" s="248"/>
      <c r="G40" s="90"/>
      <c r="H40" s="90"/>
      <c r="I40" s="90"/>
      <c r="J40" s="90"/>
      <c r="K40" s="90"/>
      <c r="L40" s="90"/>
      <c r="M40" s="87"/>
    </row>
    <row r="41" spans="1:13" ht="12" customHeight="1">
      <c r="A41" s="242" t="s">
        <v>412</v>
      </c>
      <c r="B41" s="242"/>
      <c r="C41" s="242"/>
      <c r="D41" s="242"/>
      <c r="E41" s="242"/>
      <c r="F41" s="242"/>
      <c r="G41" s="228"/>
      <c r="H41" s="228"/>
      <c r="I41" s="228"/>
      <c r="J41" s="228"/>
      <c r="K41" s="228"/>
      <c r="L41" s="228"/>
      <c r="M41" s="87"/>
    </row>
    <row r="42" spans="1:13" ht="12" customHeight="1">
      <c r="A42" s="233"/>
      <c r="B42" s="233"/>
      <c r="C42" s="233"/>
      <c r="D42" s="233"/>
      <c r="E42" s="233"/>
      <c r="F42" s="233"/>
      <c r="G42" s="83"/>
      <c r="H42" s="83"/>
      <c r="I42" s="83"/>
      <c r="J42" s="83"/>
      <c r="K42" s="83"/>
      <c r="L42" s="83"/>
      <c r="M42" s="87"/>
    </row>
    <row r="43" spans="1:13" ht="12" customHeight="1">
      <c r="A43" s="233" t="s">
        <v>384</v>
      </c>
      <c r="B43" s="233"/>
      <c r="C43" s="233"/>
      <c r="D43" s="233"/>
      <c r="E43" s="233"/>
      <c r="F43" s="233"/>
      <c r="G43" s="83">
        <f>'Opći i posebni dio'!J208</f>
        <v>1636998.74</v>
      </c>
      <c r="H43" s="83">
        <f>'Opći i posebni dio'!K208</f>
        <v>1198262</v>
      </c>
      <c r="I43" s="83">
        <f>'Opći i posebni dio'!L208</f>
        <v>1198262</v>
      </c>
      <c r="J43" s="83">
        <f>'Opći i posebni dio'!M208</f>
        <v>1197789.87</v>
      </c>
      <c r="K43" s="83">
        <f>'Opći i posebni dio'!N208</f>
        <v>73.16987122421365</v>
      </c>
      <c r="L43" s="83">
        <f>'Opći i posebni dio'!O208</f>
        <v>99.96059876721452</v>
      </c>
      <c r="M43" s="87"/>
    </row>
    <row r="44" spans="1:13" ht="12" customHeight="1">
      <c r="A44" s="245"/>
      <c r="B44" s="246"/>
      <c r="C44" s="246"/>
      <c r="D44" s="246"/>
      <c r="E44" s="246"/>
      <c r="F44" s="246"/>
      <c r="G44" s="86"/>
      <c r="H44" s="86"/>
      <c r="I44" s="86"/>
      <c r="J44" s="86"/>
      <c r="K44" s="86"/>
      <c r="L44" s="180"/>
      <c r="M44" s="87"/>
    </row>
    <row r="45" spans="1:13" ht="24" customHeight="1">
      <c r="A45" s="244" t="s">
        <v>435</v>
      </c>
      <c r="B45" s="244"/>
      <c r="C45" s="244"/>
      <c r="D45" s="244"/>
      <c r="E45" s="244"/>
      <c r="F45" s="244"/>
      <c r="G45" s="184">
        <f>SUM(G33+G43+G39)</f>
        <v>1197789.869999999</v>
      </c>
      <c r="H45" s="184">
        <f>SUM(H33+H43+H39)</f>
        <v>0</v>
      </c>
      <c r="I45" s="184">
        <f>SUM(I33+I43+I39)</f>
        <v>0</v>
      </c>
      <c r="J45" s="184">
        <f>SUM(J33+J43+J39)</f>
        <v>1095223.1100000008</v>
      </c>
      <c r="K45" s="184">
        <f>J45/G45*100</f>
        <v>91.4369988786098</v>
      </c>
      <c r="L45" s="184">
        <v>0</v>
      </c>
      <c r="M45" s="87"/>
    </row>
    <row r="46" spans="1:10" ht="12" customHeight="1">
      <c r="A46" s="3"/>
      <c r="B46" s="3"/>
      <c r="C46" s="3"/>
      <c r="D46" s="3"/>
      <c r="E46" s="3"/>
      <c r="F46" s="3"/>
      <c r="G46" s="3"/>
      <c r="H46" s="1"/>
      <c r="I46" s="1"/>
      <c r="J46" s="1"/>
    </row>
    <row r="47" spans="1:12" ht="17.25" customHeight="1">
      <c r="A47" s="250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</row>
    <row r="48" spans="1:12" ht="14.25" customHeight="1">
      <c r="A48" s="236" t="s">
        <v>417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</row>
    <row r="49" spans="1:10" ht="12" customHeight="1">
      <c r="A49" s="6"/>
      <c r="B49" s="6"/>
      <c r="C49" s="3"/>
      <c r="D49" s="3"/>
      <c r="E49" s="3"/>
      <c r="F49" s="3"/>
      <c r="G49" s="3"/>
      <c r="H49" s="3"/>
      <c r="I49" s="3"/>
      <c r="J49" s="3"/>
    </row>
    <row r="50" spans="1:10" ht="12" customHeight="1">
      <c r="A50" s="234" t="s">
        <v>419</v>
      </c>
      <c r="B50" s="234"/>
      <c r="C50" s="234"/>
      <c r="D50" s="234"/>
      <c r="E50" s="234"/>
      <c r="F50" s="234"/>
      <c r="G50" s="234"/>
      <c r="H50" s="234"/>
      <c r="I50" s="234"/>
      <c r="J50" s="3"/>
    </row>
    <row r="51" spans="1:10" ht="12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3"/>
    </row>
    <row r="52" spans="1:12" ht="12" customHeight="1">
      <c r="A52" s="240"/>
      <c r="B52" s="240"/>
      <c r="C52" s="240"/>
      <c r="D52" s="240"/>
      <c r="E52" s="240"/>
      <c r="F52" s="240"/>
      <c r="G52" s="240"/>
      <c r="H52" s="240"/>
      <c r="I52" s="240"/>
      <c r="J52" s="3"/>
      <c r="K52" s="3"/>
      <c r="L52" s="3"/>
    </row>
    <row r="53" spans="1:12" ht="14.25" customHeight="1">
      <c r="A53" s="236" t="s">
        <v>418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</row>
    <row r="54" spans="1:10" ht="12" customHeight="1">
      <c r="A54" s="234"/>
      <c r="B54" s="234"/>
      <c r="C54" s="234"/>
      <c r="D54" s="234"/>
      <c r="E54" s="234"/>
      <c r="F54" s="234"/>
      <c r="G54" s="234"/>
      <c r="H54" s="234"/>
      <c r="I54" s="234"/>
      <c r="J54" s="3"/>
    </row>
    <row r="55" spans="1:12" ht="12" customHeight="1">
      <c r="A55" s="234" t="s">
        <v>420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</row>
    <row r="56" spans="1:10" ht="12" customHeight="1">
      <c r="A56" s="251"/>
      <c r="B56" s="251"/>
      <c r="C56" s="251"/>
      <c r="D56" s="251"/>
      <c r="E56" s="251"/>
      <c r="F56" s="251"/>
      <c r="G56" s="251"/>
      <c r="H56" s="251"/>
      <c r="I56" s="251"/>
      <c r="J56" s="3"/>
    </row>
    <row r="58" spans="1:12" ht="12.75">
      <c r="A58" s="249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</row>
  </sheetData>
  <sheetProtection/>
  <mergeCells count="42">
    <mergeCell ref="A27:F27"/>
    <mergeCell ref="A30:F30"/>
    <mergeCell ref="A33:F33"/>
    <mergeCell ref="A35:F35"/>
    <mergeCell ref="A37:F37"/>
    <mergeCell ref="A39:F39"/>
    <mergeCell ref="A58:L58"/>
    <mergeCell ref="A52:I52"/>
    <mergeCell ref="A47:L47"/>
    <mergeCell ref="A48:L48"/>
    <mergeCell ref="A50:I50"/>
    <mergeCell ref="A53:L53"/>
    <mergeCell ref="A54:I54"/>
    <mergeCell ref="A55:L55"/>
    <mergeCell ref="A56:I56"/>
    <mergeCell ref="A41:F41"/>
    <mergeCell ref="A32:F32"/>
    <mergeCell ref="A28:F28"/>
    <mergeCell ref="A45:F45"/>
    <mergeCell ref="A44:F44"/>
    <mergeCell ref="A43:F43"/>
    <mergeCell ref="A29:F29"/>
    <mergeCell ref="A42:F42"/>
    <mergeCell ref="A31:F31"/>
    <mergeCell ref="A40:F40"/>
    <mergeCell ref="A2:B2"/>
    <mergeCell ref="A4:B4"/>
    <mergeCell ref="A7:E7"/>
    <mergeCell ref="A3:B3"/>
    <mergeCell ref="A5:B5"/>
    <mergeCell ref="A9:E9"/>
    <mergeCell ref="A8:E8"/>
    <mergeCell ref="A26:F26"/>
    <mergeCell ref="A20:I20"/>
    <mergeCell ref="A23:F23"/>
    <mergeCell ref="A21:I21"/>
    <mergeCell ref="A18:L18"/>
    <mergeCell ref="A11:L12"/>
    <mergeCell ref="A14:L14"/>
    <mergeCell ref="A15:L15"/>
    <mergeCell ref="A24:F24"/>
    <mergeCell ref="A25:F2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2"/>
  <sheetViews>
    <sheetView tabSelected="1" zoomScale="115" zoomScaleNormal="115" zoomScalePageLayoutView="0" workbookViewId="0" topLeftCell="A556">
      <selection activeCell="E336" sqref="E336:I336"/>
    </sheetView>
  </sheetViews>
  <sheetFormatPr defaultColWidth="9.140625" defaultRowHeight="12" customHeight="1"/>
  <cols>
    <col min="1" max="1" width="4.421875" style="0" customWidth="1"/>
    <col min="2" max="2" width="4.28125" style="147" customWidth="1"/>
    <col min="3" max="3" width="6.28125" style="147" customWidth="1"/>
    <col min="4" max="4" width="8.421875" style="0" customWidth="1"/>
    <col min="9" max="9" width="13.8515625" style="0" customWidth="1"/>
    <col min="10" max="13" width="13.8515625" style="2" customWidth="1"/>
    <col min="14" max="15" width="8.7109375" style="2" customWidth="1"/>
  </cols>
  <sheetData>
    <row r="1" spans="1:13" ht="12" customHeight="1">
      <c r="A1" s="306" t="s">
        <v>97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8.25" customHeight="1">
      <c r="A2" s="15"/>
      <c r="B2" s="26"/>
      <c r="C2" s="26"/>
      <c r="D2" s="16"/>
      <c r="E2" s="310"/>
      <c r="F2" s="310"/>
      <c r="G2" s="310"/>
      <c r="H2" s="310"/>
      <c r="I2" s="310"/>
      <c r="J2" s="165"/>
      <c r="K2" s="165"/>
      <c r="L2" s="165"/>
      <c r="M2" s="165"/>
    </row>
    <row r="3" spans="1:15" s="27" customFormat="1" ht="24" customHeight="1">
      <c r="A3" s="307" t="s">
        <v>16</v>
      </c>
      <c r="B3" s="307"/>
      <c r="C3" s="307"/>
      <c r="D3" s="307"/>
      <c r="E3" s="307" t="s">
        <v>98</v>
      </c>
      <c r="F3" s="307"/>
      <c r="G3" s="307"/>
      <c r="H3" s="307"/>
      <c r="I3" s="307"/>
      <c r="J3" s="103" t="s">
        <v>389</v>
      </c>
      <c r="K3" s="103" t="s">
        <v>371</v>
      </c>
      <c r="L3" s="103" t="s">
        <v>372</v>
      </c>
      <c r="M3" s="103" t="s">
        <v>390</v>
      </c>
      <c r="N3" s="103" t="s">
        <v>246</v>
      </c>
      <c r="O3" s="103" t="s">
        <v>247</v>
      </c>
    </row>
    <row r="4" spans="1:15" s="3" customFormat="1" ht="12" customHeight="1">
      <c r="A4" s="18"/>
      <c r="B4" s="18"/>
      <c r="C4" s="18"/>
      <c r="D4" s="18"/>
      <c r="E4" s="309"/>
      <c r="F4" s="309"/>
      <c r="G4" s="309"/>
      <c r="H4" s="309"/>
      <c r="I4" s="309"/>
      <c r="J4" s="102">
        <v>1</v>
      </c>
      <c r="K4" s="102">
        <v>2</v>
      </c>
      <c r="L4" s="102">
        <v>3</v>
      </c>
      <c r="M4" s="102">
        <v>4</v>
      </c>
      <c r="N4" s="102">
        <v>5</v>
      </c>
      <c r="O4" s="102">
        <v>6</v>
      </c>
    </row>
    <row r="5" spans="1:15" s="3" customFormat="1" ht="12" customHeight="1">
      <c r="A5" s="19"/>
      <c r="B5" s="18"/>
      <c r="C5" s="20"/>
      <c r="D5" s="308" t="s">
        <v>324</v>
      </c>
      <c r="E5" s="308"/>
      <c r="F5" s="308"/>
      <c r="G5" s="308"/>
      <c r="H5" s="308"/>
      <c r="I5" s="308"/>
      <c r="J5" s="29">
        <f>SUM(J7+J77)</f>
        <v>7228648.55</v>
      </c>
      <c r="K5" s="29">
        <f>SUM(K7+K77)</f>
        <v>6729334</v>
      </c>
      <c r="L5" s="29">
        <f>SUM(L7+L77)</f>
        <v>6729334</v>
      </c>
      <c r="M5" s="29">
        <f>SUM(M7+M77)</f>
        <v>6828897.45</v>
      </c>
      <c r="N5" s="29">
        <f>M5/J5*100</f>
        <v>94.46990544311357</v>
      </c>
      <c r="O5" s="29">
        <f>M5/L5*100</f>
        <v>101.47954388948446</v>
      </c>
    </row>
    <row r="6" spans="1:15" s="3" customFormat="1" ht="12" customHeight="1">
      <c r="A6" s="19"/>
      <c r="B6" s="18"/>
      <c r="C6" s="20"/>
      <c r="D6" s="28"/>
      <c r="E6" s="308"/>
      <c r="F6" s="308"/>
      <c r="G6" s="308"/>
      <c r="H6" s="308"/>
      <c r="I6" s="308"/>
      <c r="J6" s="93"/>
      <c r="K6" s="29"/>
      <c r="L6" s="29"/>
      <c r="M6" s="29"/>
      <c r="N6" s="29"/>
      <c r="O6" s="29"/>
    </row>
    <row r="7" spans="1:15" s="3" customFormat="1" ht="12" customHeight="1">
      <c r="A7" s="227">
        <v>6</v>
      </c>
      <c r="B7" s="225"/>
      <c r="C7" s="226"/>
      <c r="D7" s="224"/>
      <c r="E7" s="311" t="s">
        <v>108</v>
      </c>
      <c r="F7" s="311"/>
      <c r="G7" s="311"/>
      <c r="H7" s="311"/>
      <c r="I7" s="311"/>
      <c r="J7" s="218">
        <f>SUM(J9+J23+J34+J45+J72+J65)</f>
        <v>7228648.55</v>
      </c>
      <c r="K7" s="218">
        <f>SUM(K9+K23+K34+K45+K72+K65)</f>
        <v>6599334</v>
      </c>
      <c r="L7" s="218">
        <f>SUM(L9+L23+L34+L45+L72+L65)</f>
        <v>6599334</v>
      </c>
      <c r="M7" s="218">
        <f>SUM(M9+M23+M34+M45+M72+M65)</f>
        <v>6702197.45</v>
      </c>
      <c r="N7" s="218">
        <f>M7/J7*100</f>
        <v>92.71715734471557</v>
      </c>
      <c r="O7" s="218">
        <f>M7/L7*100</f>
        <v>101.55869440764779</v>
      </c>
    </row>
    <row r="8" spans="1:15" s="3" customFormat="1" ht="12" customHeight="1">
      <c r="A8" s="7"/>
      <c r="B8" s="151"/>
      <c r="C8" s="158"/>
      <c r="D8" s="8"/>
      <c r="E8" s="302"/>
      <c r="F8" s="302"/>
      <c r="G8" s="302"/>
      <c r="H8" s="302"/>
      <c r="I8" s="302"/>
      <c r="J8" s="94"/>
      <c r="K8" s="88"/>
      <c r="L8" s="88"/>
      <c r="M8" s="88"/>
      <c r="N8" s="88"/>
      <c r="O8" s="88"/>
    </row>
    <row r="9" spans="1:15" s="30" customFormat="1" ht="12" customHeight="1">
      <c r="A9" s="185">
        <v>61</v>
      </c>
      <c r="B9" s="186"/>
      <c r="C9" s="186"/>
      <c r="D9" s="187"/>
      <c r="E9" s="303" t="s">
        <v>109</v>
      </c>
      <c r="F9" s="303"/>
      <c r="G9" s="303"/>
      <c r="H9" s="303"/>
      <c r="I9" s="303"/>
      <c r="J9" s="188">
        <f>SUM(J11+J14+J19)</f>
        <v>3623836.83</v>
      </c>
      <c r="K9" s="188">
        <f>SUM(K11+K14+K19)</f>
        <v>2441200</v>
      </c>
      <c r="L9" s="188">
        <f>SUM(L11+L14+L19)</f>
        <v>2441200</v>
      </c>
      <c r="M9" s="188">
        <f>SUM(M11+M14+M19)</f>
        <v>2066662.89</v>
      </c>
      <c r="N9" s="188">
        <f>M9/J9*100</f>
        <v>57.0296894410668</v>
      </c>
      <c r="O9" s="188">
        <f>M9/L9*100</f>
        <v>84.65766385384237</v>
      </c>
    </row>
    <row r="10" spans="1:15" s="30" customFormat="1" ht="12" customHeight="1">
      <c r="A10" s="31"/>
      <c r="B10" s="159"/>
      <c r="C10" s="159"/>
      <c r="D10" s="32"/>
      <c r="E10" s="318"/>
      <c r="F10" s="318"/>
      <c r="G10" s="318"/>
      <c r="H10" s="318"/>
      <c r="I10" s="318"/>
      <c r="J10" s="33"/>
      <c r="K10" s="33"/>
      <c r="L10" s="33"/>
      <c r="M10" s="33"/>
      <c r="N10" s="33"/>
      <c r="O10" s="33"/>
    </row>
    <row r="11" spans="1:15" s="30" customFormat="1" ht="12" customHeight="1">
      <c r="A11" s="34"/>
      <c r="B11" s="36">
        <v>611</v>
      </c>
      <c r="C11" s="38"/>
      <c r="D11" s="34"/>
      <c r="E11" s="285" t="s">
        <v>0</v>
      </c>
      <c r="F11" s="285"/>
      <c r="G11" s="285"/>
      <c r="H11" s="285"/>
      <c r="I11" s="285"/>
      <c r="J11" s="37">
        <f>J12</f>
        <v>3505633.42</v>
      </c>
      <c r="K11" s="37">
        <f>K12</f>
        <v>2340000</v>
      </c>
      <c r="L11" s="37">
        <f>L12</f>
        <v>2340000</v>
      </c>
      <c r="M11" s="37">
        <f>M12</f>
        <v>1969905.78</v>
      </c>
      <c r="N11" s="37">
        <f>M11/J11*100</f>
        <v>56.19257760270896</v>
      </c>
      <c r="O11" s="37">
        <f>M11/L11*100</f>
        <v>84.18400769230769</v>
      </c>
    </row>
    <row r="12" spans="1:15" s="30" customFormat="1" ht="12" customHeight="1">
      <c r="A12" s="34"/>
      <c r="B12" s="38"/>
      <c r="C12" s="38">
        <v>6111</v>
      </c>
      <c r="D12" s="34"/>
      <c r="E12" s="286" t="s">
        <v>174</v>
      </c>
      <c r="F12" s="286"/>
      <c r="G12" s="286"/>
      <c r="H12" s="286"/>
      <c r="I12" s="286"/>
      <c r="J12" s="70">
        <v>3505633.42</v>
      </c>
      <c r="K12" s="66">
        <v>2340000</v>
      </c>
      <c r="L12" s="66">
        <v>2340000</v>
      </c>
      <c r="M12" s="66">
        <v>1969905.78</v>
      </c>
      <c r="N12" s="39">
        <f>M12/J12*100</f>
        <v>56.19257760270896</v>
      </c>
      <c r="O12" s="39">
        <f>M12/L12*100</f>
        <v>84.18400769230769</v>
      </c>
    </row>
    <row r="13" spans="1:15" s="30" customFormat="1" ht="12" customHeight="1">
      <c r="A13" s="34"/>
      <c r="B13" s="38"/>
      <c r="C13" s="38"/>
      <c r="D13" s="34"/>
      <c r="E13" s="286"/>
      <c r="F13" s="286"/>
      <c r="G13" s="286"/>
      <c r="H13" s="286"/>
      <c r="I13" s="286"/>
      <c r="J13" s="39"/>
      <c r="K13" s="39"/>
      <c r="L13" s="39"/>
      <c r="M13" s="39"/>
      <c r="N13" s="39"/>
      <c r="O13" s="39"/>
    </row>
    <row r="14" spans="1:15" s="30" customFormat="1" ht="12" customHeight="1">
      <c r="A14" s="34"/>
      <c r="B14" s="36">
        <v>613</v>
      </c>
      <c r="C14" s="38"/>
      <c r="D14" s="34"/>
      <c r="E14" s="285" t="s">
        <v>258</v>
      </c>
      <c r="F14" s="285"/>
      <c r="G14" s="285"/>
      <c r="H14" s="285"/>
      <c r="I14" s="285"/>
      <c r="J14" s="37">
        <f>SUM(J15:J17)</f>
        <v>98653.52</v>
      </c>
      <c r="K14" s="37">
        <f>SUM(K15:K17)</f>
        <v>85500</v>
      </c>
      <c r="L14" s="37">
        <f>SUM(L15:L17)</f>
        <v>85500</v>
      </c>
      <c r="M14" s="37">
        <f>SUM(M15:M17)</f>
        <v>79191.18</v>
      </c>
      <c r="N14" s="37">
        <f>M14/J14*100</f>
        <v>80.27202678627178</v>
      </c>
      <c r="O14" s="37">
        <f>M14/L14*100</f>
        <v>92.62126315789473</v>
      </c>
    </row>
    <row r="15" spans="1:15" s="30" customFormat="1" ht="12" customHeight="1">
      <c r="A15" s="34"/>
      <c r="B15" s="38"/>
      <c r="C15" s="38">
        <v>6131</v>
      </c>
      <c r="D15" s="34"/>
      <c r="E15" s="286" t="s">
        <v>259</v>
      </c>
      <c r="F15" s="286"/>
      <c r="G15" s="286"/>
      <c r="H15" s="286"/>
      <c r="I15" s="286"/>
      <c r="J15" s="70">
        <v>24086.05</v>
      </c>
      <c r="K15" s="70">
        <v>30000</v>
      </c>
      <c r="L15" s="70">
        <v>30000</v>
      </c>
      <c r="M15" s="70">
        <v>28029.26</v>
      </c>
      <c r="N15" s="39">
        <f>M15/J15*100</f>
        <v>116.37134357854441</v>
      </c>
      <c r="O15" s="39">
        <f>M15/L15*100</f>
        <v>93.43086666666666</v>
      </c>
    </row>
    <row r="16" spans="1:15" s="30" customFormat="1" ht="12" customHeight="1">
      <c r="A16" s="34"/>
      <c r="B16" s="38"/>
      <c r="C16" s="38">
        <v>6131</v>
      </c>
      <c r="D16" s="34"/>
      <c r="E16" s="286" t="s">
        <v>165</v>
      </c>
      <c r="F16" s="286"/>
      <c r="G16" s="286"/>
      <c r="H16" s="286"/>
      <c r="I16" s="286"/>
      <c r="J16" s="70">
        <v>0</v>
      </c>
      <c r="K16" s="70">
        <v>500</v>
      </c>
      <c r="L16" s="70">
        <v>500</v>
      </c>
      <c r="M16" s="70">
        <v>200</v>
      </c>
      <c r="N16" s="39">
        <v>0</v>
      </c>
      <c r="O16" s="39">
        <f>M16/L16*100</f>
        <v>40</v>
      </c>
    </row>
    <row r="17" spans="1:15" s="30" customFormat="1" ht="12" customHeight="1">
      <c r="A17" s="34"/>
      <c r="B17" s="38"/>
      <c r="C17" s="38">
        <v>6134</v>
      </c>
      <c r="D17" s="34"/>
      <c r="E17" s="286" t="s">
        <v>260</v>
      </c>
      <c r="F17" s="286"/>
      <c r="G17" s="286"/>
      <c r="H17" s="286"/>
      <c r="I17" s="286"/>
      <c r="J17" s="66">
        <v>74567.47</v>
      </c>
      <c r="K17" s="66">
        <v>55000</v>
      </c>
      <c r="L17" s="66">
        <v>55000</v>
      </c>
      <c r="M17" s="66">
        <v>50961.92</v>
      </c>
      <c r="N17" s="39">
        <f>M17/J17*100</f>
        <v>68.34336742281856</v>
      </c>
      <c r="O17" s="39">
        <f>M17/L17*100</f>
        <v>92.65803636363637</v>
      </c>
    </row>
    <row r="18" spans="1:15" s="30" customFormat="1" ht="12" customHeight="1">
      <c r="A18" s="34"/>
      <c r="B18" s="38"/>
      <c r="C18" s="38"/>
      <c r="D18" s="34"/>
      <c r="E18" s="286"/>
      <c r="F18" s="286"/>
      <c r="G18" s="286"/>
      <c r="H18" s="286"/>
      <c r="I18" s="286"/>
      <c r="J18" s="42"/>
      <c r="K18" s="42"/>
      <c r="L18" s="42"/>
      <c r="M18" s="42"/>
      <c r="N18" s="42"/>
      <c r="O18" s="42"/>
    </row>
    <row r="19" spans="1:15" s="30" customFormat="1" ht="12" customHeight="1">
      <c r="A19" s="34"/>
      <c r="B19" s="36">
        <v>614</v>
      </c>
      <c r="C19" s="38"/>
      <c r="D19" s="34"/>
      <c r="E19" s="285" t="s">
        <v>1</v>
      </c>
      <c r="F19" s="285"/>
      <c r="G19" s="285"/>
      <c r="H19" s="285"/>
      <c r="I19" s="285"/>
      <c r="J19" s="37">
        <f>J20+J21</f>
        <v>19549.89</v>
      </c>
      <c r="K19" s="37">
        <f>K20+K21</f>
        <v>15700</v>
      </c>
      <c r="L19" s="37">
        <f>L20+L21</f>
        <v>15700</v>
      </c>
      <c r="M19" s="37">
        <f>M20+M21</f>
        <v>17565.93</v>
      </c>
      <c r="N19" s="37">
        <f>M19/J19*100</f>
        <v>89.85180990788184</v>
      </c>
      <c r="O19" s="37">
        <f>M19/L19*100</f>
        <v>111.88490445859873</v>
      </c>
    </row>
    <row r="20" spans="1:15" s="30" customFormat="1" ht="12" customHeight="1">
      <c r="A20" s="34"/>
      <c r="B20" s="38"/>
      <c r="C20" s="38">
        <v>61424</v>
      </c>
      <c r="D20" s="34"/>
      <c r="E20" s="286" t="s">
        <v>25</v>
      </c>
      <c r="F20" s="286"/>
      <c r="G20" s="286"/>
      <c r="H20" s="286"/>
      <c r="I20" s="286"/>
      <c r="J20" s="70">
        <v>19549.89</v>
      </c>
      <c r="K20" s="70">
        <v>15000</v>
      </c>
      <c r="L20" s="70">
        <v>15000</v>
      </c>
      <c r="M20" s="70">
        <v>14789.67</v>
      </c>
      <c r="N20" s="39">
        <f>M20/J20*100</f>
        <v>75.65091159080691</v>
      </c>
      <c r="O20" s="39">
        <f>M20/L20*100</f>
        <v>98.5978</v>
      </c>
    </row>
    <row r="21" spans="1:15" s="30" customFormat="1" ht="12" customHeight="1">
      <c r="A21" s="34"/>
      <c r="B21" s="38"/>
      <c r="C21" s="38">
        <v>61453</v>
      </c>
      <c r="D21" s="34"/>
      <c r="E21" s="286" t="s">
        <v>261</v>
      </c>
      <c r="F21" s="286"/>
      <c r="G21" s="286"/>
      <c r="H21" s="286"/>
      <c r="I21" s="286"/>
      <c r="J21" s="70">
        <v>0</v>
      </c>
      <c r="K21" s="70">
        <v>700</v>
      </c>
      <c r="L21" s="70">
        <v>700</v>
      </c>
      <c r="M21" s="70">
        <v>2776.26</v>
      </c>
      <c r="N21" s="39">
        <v>0</v>
      </c>
      <c r="O21" s="39">
        <f>M21/L21*100</f>
        <v>396.60857142857145</v>
      </c>
    </row>
    <row r="22" spans="1:15" s="30" customFormat="1" ht="12" customHeight="1">
      <c r="A22" s="34"/>
      <c r="B22" s="38"/>
      <c r="C22" s="38"/>
      <c r="D22" s="34"/>
      <c r="E22" s="286"/>
      <c r="F22" s="286"/>
      <c r="G22" s="286"/>
      <c r="H22" s="286"/>
      <c r="I22" s="286"/>
      <c r="J22" s="39"/>
      <c r="K22" s="39"/>
      <c r="L22" s="39"/>
      <c r="M22" s="39"/>
      <c r="N22" s="39"/>
      <c r="O22" s="39"/>
    </row>
    <row r="23" spans="1:15" s="30" customFormat="1" ht="21.75" customHeight="1">
      <c r="A23" s="189">
        <v>63</v>
      </c>
      <c r="B23" s="186"/>
      <c r="C23" s="186"/>
      <c r="D23" s="187"/>
      <c r="E23" s="304" t="s">
        <v>262</v>
      </c>
      <c r="F23" s="304"/>
      <c r="G23" s="304"/>
      <c r="H23" s="304"/>
      <c r="I23" s="304"/>
      <c r="J23" s="190">
        <f>SUM(J25+J31)</f>
        <v>2366566.26</v>
      </c>
      <c r="K23" s="190">
        <f>SUM(K25+K31)</f>
        <v>2686000</v>
      </c>
      <c r="L23" s="190">
        <f>SUM(L25+L31)</f>
        <v>2686000</v>
      </c>
      <c r="M23" s="190">
        <f>SUM(M25+M31)</f>
        <v>3175601.58</v>
      </c>
      <c r="N23" s="190">
        <f>M23/J23*100</f>
        <v>134.18604134075673</v>
      </c>
      <c r="O23" s="190">
        <f>M23/L23*100</f>
        <v>118.22790692479523</v>
      </c>
    </row>
    <row r="24" spans="1:15" s="30" customFormat="1" ht="12" customHeight="1">
      <c r="A24" s="40"/>
      <c r="B24" s="159"/>
      <c r="C24" s="159"/>
      <c r="D24" s="32"/>
      <c r="E24" s="305"/>
      <c r="F24" s="305"/>
      <c r="G24" s="305"/>
      <c r="H24" s="305"/>
      <c r="I24" s="305"/>
      <c r="J24" s="41"/>
      <c r="K24" s="41"/>
      <c r="L24" s="41"/>
      <c r="M24" s="41"/>
      <c r="N24" s="41"/>
      <c r="O24" s="41"/>
    </row>
    <row r="25" spans="1:15" s="30" customFormat="1" ht="12" customHeight="1">
      <c r="A25" s="34"/>
      <c r="B25" s="36">
        <v>633</v>
      </c>
      <c r="C25" s="38"/>
      <c r="D25" s="34"/>
      <c r="E25" s="285" t="s">
        <v>173</v>
      </c>
      <c r="F25" s="285"/>
      <c r="G25" s="285"/>
      <c r="H25" s="285"/>
      <c r="I25" s="285"/>
      <c r="J25" s="37">
        <f>SUM(J26:J29)</f>
        <v>1762111.9</v>
      </c>
      <c r="K25" s="37">
        <f>SUM(K26:K29)</f>
        <v>2286000</v>
      </c>
      <c r="L25" s="37">
        <f>SUM(L26:L29)</f>
        <v>2286000</v>
      </c>
      <c r="M25" s="37">
        <f>SUM(M26:M29)</f>
        <v>2775616.21</v>
      </c>
      <c r="N25" s="37">
        <f>M25/J25*100</f>
        <v>157.51645568025506</v>
      </c>
      <c r="O25" s="37">
        <f>M25/L25*100</f>
        <v>121.4180319335083</v>
      </c>
    </row>
    <row r="26" spans="1:15" s="30" customFormat="1" ht="12" customHeight="1">
      <c r="A26" s="34"/>
      <c r="B26" s="36"/>
      <c r="C26" s="38">
        <v>6331</v>
      </c>
      <c r="D26" s="34"/>
      <c r="E26" s="286" t="s">
        <v>166</v>
      </c>
      <c r="F26" s="286"/>
      <c r="G26" s="286"/>
      <c r="H26" s="286"/>
      <c r="I26" s="286"/>
      <c r="J26" s="70">
        <v>1105313.9</v>
      </c>
      <c r="K26" s="70">
        <v>1950000</v>
      </c>
      <c r="L26" s="70">
        <v>1950000</v>
      </c>
      <c r="M26" s="70">
        <v>1936615.73</v>
      </c>
      <c r="N26" s="39">
        <f>M26/J26*100</f>
        <v>175.20956987874666</v>
      </c>
      <c r="O26" s="39">
        <f>M26/L26*100</f>
        <v>99.31362717948717</v>
      </c>
    </row>
    <row r="27" spans="1:15" s="30" customFormat="1" ht="12" customHeight="1">
      <c r="A27" s="34"/>
      <c r="B27" s="36"/>
      <c r="C27" s="38">
        <v>6331</v>
      </c>
      <c r="D27" s="34"/>
      <c r="E27" s="286" t="s">
        <v>160</v>
      </c>
      <c r="F27" s="286"/>
      <c r="G27" s="286"/>
      <c r="H27" s="286"/>
      <c r="I27" s="286"/>
      <c r="J27" s="70">
        <v>56550</v>
      </c>
      <c r="K27" s="70">
        <v>76000</v>
      </c>
      <c r="L27" s="70">
        <v>76000</v>
      </c>
      <c r="M27" s="70">
        <v>75733.34</v>
      </c>
      <c r="N27" s="39">
        <f aca="true" t="shared" si="0" ref="N27:N32">M27/J27*100</f>
        <v>133.92279398762156</v>
      </c>
      <c r="O27" s="39">
        <f>M27/L27*100</f>
        <v>99.64913157894736</v>
      </c>
    </row>
    <row r="28" spans="1:15" s="30" customFormat="1" ht="12" customHeight="1">
      <c r="A28" s="34"/>
      <c r="B28" s="38"/>
      <c r="C28" s="38">
        <v>6332</v>
      </c>
      <c r="D28" s="34"/>
      <c r="E28" s="286" t="s">
        <v>10</v>
      </c>
      <c r="F28" s="286"/>
      <c r="G28" s="286"/>
      <c r="H28" s="286"/>
      <c r="I28" s="286"/>
      <c r="J28" s="66">
        <v>332248</v>
      </c>
      <c r="K28" s="66">
        <v>260000</v>
      </c>
      <c r="L28" s="66">
        <v>260000</v>
      </c>
      <c r="M28" s="66">
        <v>763267.14</v>
      </c>
      <c r="N28" s="39">
        <f t="shared" si="0"/>
        <v>229.72813681346463</v>
      </c>
      <c r="O28" s="39">
        <f>M28/L28*100</f>
        <v>293.5642846153846</v>
      </c>
    </row>
    <row r="29" spans="1:15" s="30" customFormat="1" ht="12" customHeight="1">
      <c r="A29" s="34"/>
      <c r="B29" s="38"/>
      <c r="C29" s="38">
        <v>6332</v>
      </c>
      <c r="D29" s="34"/>
      <c r="E29" s="286" t="s">
        <v>167</v>
      </c>
      <c r="F29" s="286"/>
      <c r="G29" s="286"/>
      <c r="H29" s="286"/>
      <c r="I29" s="286"/>
      <c r="J29" s="66">
        <v>268000</v>
      </c>
      <c r="K29" s="66">
        <v>0</v>
      </c>
      <c r="L29" s="66">
        <v>0</v>
      </c>
      <c r="M29" s="66">
        <v>0</v>
      </c>
      <c r="N29" s="39">
        <f t="shared" si="0"/>
        <v>0</v>
      </c>
      <c r="O29" s="39">
        <v>0</v>
      </c>
    </row>
    <row r="30" spans="1:15" s="30" customFormat="1" ht="12" customHeight="1">
      <c r="A30" s="34"/>
      <c r="B30" s="38"/>
      <c r="C30" s="38"/>
      <c r="D30" s="34"/>
      <c r="E30" s="286"/>
      <c r="F30" s="286"/>
      <c r="G30" s="286"/>
      <c r="H30" s="286"/>
      <c r="I30" s="286"/>
      <c r="J30" s="42"/>
      <c r="K30" s="42"/>
      <c r="L30" s="42"/>
      <c r="M30" s="42"/>
      <c r="N30" s="42"/>
      <c r="O30" s="42"/>
    </row>
    <row r="31" spans="1:15" s="30" customFormat="1" ht="12" customHeight="1">
      <c r="A31" s="34"/>
      <c r="B31" s="36">
        <v>638</v>
      </c>
      <c r="C31" s="36"/>
      <c r="D31" s="35"/>
      <c r="E31" s="285" t="s">
        <v>193</v>
      </c>
      <c r="F31" s="285"/>
      <c r="G31" s="285"/>
      <c r="H31" s="285"/>
      <c r="I31" s="285"/>
      <c r="J31" s="43">
        <f>J32</f>
        <v>604454.36</v>
      </c>
      <c r="K31" s="43">
        <f>K32</f>
        <v>400000</v>
      </c>
      <c r="L31" s="43">
        <f>L32</f>
        <v>400000</v>
      </c>
      <c r="M31" s="43">
        <f>M32</f>
        <v>399985.37</v>
      </c>
      <c r="N31" s="37">
        <f t="shared" si="0"/>
        <v>66.17296465526363</v>
      </c>
      <c r="O31" s="37">
        <f>M31/L31*100</f>
        <v>99.9963425</v>
      </c>
    </row>
    <row r="32" spans="1:15" s="30" customFormat="1" ht="12" customHeight="1">
      <c r="A32" s="44"/>
      <c r="B32" s="38"/>
      <c r="C32" s="38">
        <v>6382</v>
      </c>
      <c r="D32" s="44"/>
      <c r="E32" s="319" t="s">
        <v>205</v>
      </c>
      <c r="F32" s="253"/>
      <c r="G32" s="253"/>
      <c r="H32" s="253"/>
      <c r="I32" s="253"/>
      <c r="J32" s="66">
        <v>604454.36</v>
      </c>
      <c r="K32" s="66">
        <v>400000</v>
      </c>
      <c r="L32" s="66">
        <v>400000</v>
      </c>
      <c r="M32" s="66">
        <v>399985.37</v>
      </c>
      <c r="N32" s="39">
        <f t="shared" si="0"/>
        <v>66.17296465526363</v>
      </c>
      <c r="O32" s="39">
        <f>M32/L32*100</f>
        <v>99.9963425</v>
      </c>
    </row>
    <row r="33" spans="1:15" s="30" customFormat="1" ht="12" customHeight="1">
      <c r="A33" s="34"/>
      <c r="B33" s="38"/>
      <c r="C33" s="38"/>
      <c r="D33" s="34"/>
      <c r="E33" s="286"/>
      <c r="F33" s="286"/>
      <c r="G33" s="286"/>
      <c r="H33" s="286"/>
      <c r="I33" s="286"/>
      <c r="J33" s="42"/>
      <c r="K33" s="42"/>
      <c r="L33" s="42"/>
      <c r="M33" s="42"/>
      <c r="N33" s="42"/>
      <c r="O33" s="42"/>
    </row>
    <row r="34" spans="1:15" s="30" customFormat="1" ht="12" customHeight="1">
      <c r="A34" s="185">
        <v>64</v>
      </c>
      <c r="B34" s="186"/>
      <c r="C34" s="186"/>
      <c r="D34" s="187"/>
      <c r="E34" s="303" t="s">
        <v>263</v>
      </c>
      <c r="F34" s="303"/>
      <c r="G34" s="303"/>
      <c r="H34" s="303"/>
      <c r="I34" s="303"/>
      <c r="J34" s="188">
        <f>J36+J39</f>
        <v>162503.74</v>
      </c>
      <c r="K34" s="188">
        <f>K36+K39</f>
        <v>164169</v>
      </c>
      <c r="L34" s="188">
        <f>L36+L39</f>
        <v>164169</v>
      </c>
      <c r="M34" s="188">
        <f>M36+M39</f>
        <v>161540.53</v>
      </c>
      <c r="N34" s="188">
        <f>M34/J34*100</f>
        <v>99.40726902654671</v>
      </c>
      <c r="O34" s="188">
        <f>M34/L34*100</f>
        <v>98.39892427924882</v>
      </c>
    </row>
    <row r="35" spans="1:15" s="30" customFormat="1" ht="12" customHeight="1">
      <c r="A35" s="31"/>
      <c r="B35" s="159"/>
      <c r="C35" s="159"/>
      <c r="D35" s="32"/>
      <c r="E35" s="318"/>
      <c r="F35" s="318"/>
      <c r="G35" s="318"/>
      <c r="H35" s="318"/>
      <c r="I35" s="318"/>
      <c r="J35" s="33"/>
      <c r="K35" s="33"/>
      <c r="L35" s="33"/>
      <c r="M35" s="33"/>
      <c r="N35" s="33"/>
      <c r="O35" s="33"/>
    </row>
    <row r="36" spans="1:15" s="30" customFormat="1" ht="12" customHeight="1">
      <c r="A36" s="34"/>
      <c r="B36" s="36">
        <v>641</v>
      </c>
      <c r="C36" s="38"/>
      <c r="D36" s="34"/>
      <c r="E36" s="285" t="s">
        <v>264</v>
      </c>
      <c r="F36" s="285"/>
      <c r="G36" s="285"/>
      <c r="H36" s="285"/>
      <c r="I36" s="285"/>
      <c r="J36" s="37">
        <f>SUM(J37:J37)</f>
        <v>153.61</v>
      </c>
      <c r="K36" s="37">
        <f>SUM(K37:K37)</f>
        <v>169</v>
      </c>
      <c r="L36" s="37">
        <f>SUM(L37:L37)</f>
        <v>169</v>
      </c>
      <c r="M36" s="37">
        <f>SUM(M37:M37)</f>
        <v>168.25</v>
      </c>
      <c r="N36" s="37">
        <f>M36/J36*100</f>
        <v>109.53062951630753</v>
      </c>
      <c r="O36" s="37">
        <f>M36/L36*100</f>
        <v>99.55621301775149</v>
      </c>
    </row>
    <row r="37" spans="1:15" s="30" customFormat="1" ht="12" customHeight="1">
      <c r="A37" s="34"/>
      <c r="B37" s="38"/>
      <c r="C37" s="38">
        <v>6413</v>
      </c>
      <c r="D37" s="34"/>
      <c r="E37" s="286" t="s">
        <v>265</v>
      </c>
      <c r="F37" s="286"/>
      <c r="G37" s="286"/>
      <c r="H37" s="286"/>
      <c r="I37" s="286"/>
      <c r="J37" s="66">
        <v>153.61</v>
      </c>
      <c r="K37" s="66">
        <v>169</v>
      </c>
      <c r="L37" s="66">
        <v>169</v>
      </c>
      <c r="M37" s="66">
        <f>13.68+154.57</f>
        <v>168.25</v>
      </c>
      <c r="N37" s="39">
        <f>M37/J37*100</f>
        <v>109.53062951630753</v>
      </c>
      <c r="O37" s="39">
        <f>M37/L37*100</f>
        <v>99.55621301775149</v>
      </c>
    </row>
    <row r="38" spans="1:15" s="30" customFormat="1" ht="12" customHeight="1">
      <c r="A38" s="34"/>
      <c r="B38" s="38"/>
      <c r="C38" s="38"/>
      <c r="D38" s="34"/>
      <c r="E38" s="286"/>
      <c r="F38" s="286"/>
      <c r="G38" s="286"/>
      <c r="H38" s="286"/>
      <c r="I38" s="286"/>
      <c r="J38" s="42"/>
      <c r="K38" s="42"/>
      <c r="L38" s="42"/>
      <c r="M38" s="42"/>
      <c r="N38" s="42"/>
      <c r="O38" s="42"/>
    </row>
    <row r="39" spans="1:15" s="30" customFormat="1" ht="12" customHeight="1">
      <c r="A39" s="34"/>
      <c r="B39" s="36">
        <v>642</v>
      </c>
      <c r="C39" s="38"/>
      <c r="D39" s="34"/>
      <c r="E39" s="285" t="s">
        <v>266</v>
      </c>
      <c r="F39" s="285"/>
      <c r="G39" s="285"/>
      <c r="H39" s="285"/>
      <c r="I39" s="285"/>
      <c r="J39" s="37">
        <f>SUM(J40:J43)</f>
        <v>162350.13</v>
      </c>
      <c r="K39" s="37">
        <f>SUM(K40:K43)</f>
        <v>164000</v>
      </c>
      <c r="L39" s="37">
        <f>SUM(L40:L43)</f>
        <v>164000</v>
      </c>
      <c r="M39" s="37">
        <f>SUM(M40:M43)</f>
        <v>161372.28</v>
      </c>
      <c r="N39" s="37">
        <f>M39/J39*100</f>
        <v>99.39769065783932</v>
      </c>
      <c r="O39" s="37">
        <f>M39/L39*100</f>
        <v>98.39773170731706</v>
      </c>
    </row>
    <row r="40" spans="1:15" s="30" customFormat="1" ht="12" customHeight="1">
      <c r="A40" s="34"/>
      <c r="B40" s="38"/>
      <c r="C40" s="38">
        <v>6421</v>
      </c>
      <c r="D40" s="34"/>
      <c r="E40" s="286" t="s">
        <v>267</v>
      </c>
      <c r="F40" s="286"/>
      <c r="G40" s="286"/>
      <c r="H40" s="286"/>
      <c r="I40" s="286"/>
      <c r="J40" s="70">
        <v>17840.26</v>
      </c>
      <c r="K40" s="70">
        <v>20000</v>
      </c>
      <c r="L40" s="70">
        <v>20000</v>
      </c>
      <c r="M40" s="70">
        <v>22804.37</v>
      </c>
      <c r="N40" s="39">
        <f>M40/J40*100</f>
        <v>127.82532317354121</v>
      </c>
      <c r="O40" s="39">
        <f>M40/L40*100</f>
        <v>114.02185</v>
      </c>
    </row>
    <row r="41" spans="1:15" s="30" customFormat="1" ht="12" customHeight="1">
      <c r="A41" s="34"/>
      <c r="B41" s="38"/>
      <c r="C41" s="38">
        <v>6422</v>
      </c>
      <c r="D41" s="46"/>
      <c r="E41" s="286" t="s">
        <v>126</v>
      </c>
      <c r="F41" s="286"/>
      <c r="G41" s="286"/>
      <c r="H41" s="286"/>
      <c r="I41" s="286"/>
      <c r="J41" s="70">
        <v>100189.11</v>
      </c>
      <c r="K41" s="70">
        <v>100000</v>
      </c>
      <c r="L41" s="70">
        <v>100000</v>
      </c>
      <c r="M41" s="70">
        <v>95384.91</v>
      </c>
      <c r="N41" s="39">
        <f>M41/J41*100</f>
        <v>95.2048680739853</v>
      </c>
      <c r="O41" s="39">
        <f>M41/L41*100</f>
        <v>95.38491</v>
      </c>
    </row>
    <row r="42" spans="1:15" s="30" customFormat="1" ht="12" customHeight="1">
      <c r="A42" s="34"/>
      <c r="B42" s="38"/>
      <c r="C42" s="38">
        <v>6423</v>
      </c>
      <c r="D42" s="46"/>
      <c r="E42" s="286" t="s">
        <v>121</v>
      </c>
      <c r="F42" s="286"/>
      <c r="G42" s="286"/>
      <c r="H42" s="286"/>
      <c r="I42" s="286"/>
      <c r="J42" s="66">
        <v>43568</v>
      </c>
      <c r="K42" s="66">
        <v>43000</v>
      </c>
      <c r="L42" s="66">
        <v>43000</v>
      </c>
      <c r="M42" s="66">
        <v>42283</v>
      </c>
      <c r="N42" s="39">
        <f>M42/J42*100</f>
        <v>97.05058758721998</v>
      </c>
      <c r="O42" s="39">
        <f>M42/L42*100</f>
        <v>98.33255813953488</v>
      </c>
    </row>
    <row r="43" spans="1:15" s="30" customFormat="1" ht="12" customHeight="1">
      <c r="A43" s="34"/>
      <c r="B43" s="38"/>
      <c r="C43" s="38">
        <v>6429</v>
      </c>
      <c r="D43" s="46"/>
      <c r="E43" s="286" t="s">
        <v>127</v>
      </c>
      <c r="F43" s="286"/>
      <c r="G43" s="286"/>
      <c r="H43" s="286"/>
      <c r="I43" s="286"/>
      <c r="J43" s="66">
        <v>752.76</v>
      </c>
      <c r="K43" s="66">
        <v>1000</v>
      </c>
      <c r="L43" s="66">
        <v>1000</v>
      </c>
      <c r="M43" s="66">
        <v>900</v>
      </c>
      <c r="N43" s="39">
        <f>M43/J43*100</f>
        <v>119.56001912960306</v>
      </c>
      <c r="O43" s="39">
        <f>M43/L43*100</f>
        <v>90</v>
      </c>
    </row>
    <row r="44" spans="1:15" s="30" customFormat="1" ht="12" customHeight="1">
      <c r="A44" s="34"/>
      <c r="B44" s="38"/>
      <c r="C44" s="38"/>
      <c r="D44" s="46"/>
      <c r="E44" s="38"/>
      <c r="F44" s="38"/>
      <c r="G44" s="38"/>
      <c r="H44" s="38"/>
      <c r="I44" s="38"/>
      <c r="J44" s="42"/>
      <c r="K44" s="42"/>
      <c r="L44" s="42"/>
      <c r="M44" s="42"/>
      <c r="N44" s="42"/>
      <c r="O44" s="42"/>
    </row>
    <row r="45" spans="1:15" s="30" customFormat="1" ht="12" customHeight="1">
      <c r="A45" s="321">
        <v>65</v>
      </c>
      <c r="B45" s="186"/>
      <c r="C45" s="186"/>
      <c r="D45" s="187"/>
      <c r="E45" s="320" t="s">
        <v>181</v>
      </c>
      <c r="F45" s="320"/>
      <c r="G45" s="320"/>
      <c r="H45" s="320"/>
      <c r="I45" s="320"/>
      <c r="J45" s="283">
        <f>J51+J60+J48</f>
        <v>1074128.8099999998</v>
      </c>
      <c r="K45" s="283">
        <f>K51+K60+K48</f>
        <v>1175145</v>
      </c>
      <c r="L45" s="283">
        <f>L51+L60+L48</f>
        <v>1175145</v>
      </c>
      <c r="M45" s="283">
        <f>M51+M60+M48</f>
        <v>1158151.7999999998</v>
      </c>
      <c r="N45" s="283">
        <f>M45/J45*100</f>
        <v>107.82243146424868</v>
      </c>
      <c r="O45" s="283">
        <f>M45/L45*100</f>
        <v>98.5539486616545</v>
      </c>
    </row>
    <row r="46" spans="1:15" s="30" customFormat="1" ht="12" customHeight="1">
      <c r="A46" s="321"/>
      <c r="B46" s="186"/>
      <c r="C46" s="186"/>
      <c r="D46" s="187"/>
      <c r="E46" s="320"/>
      <c r="F46" s="320"/>
      <c r="G46" s="320"/>
      <c r="H46" s="320"/>
      <c r="I46" s="320"/>
      <c r="J46" s="283"/>
      <c r="K46" s="283"/>
      <c r="L46" s="283"/>
      <c r="M46" s="283"/>
      <c r="N46" s="283"/>
      <c r="O46" s="283"/>
    </row>
    <row r="47" spans="1:15" s="30" customFormat="1" ht="12" customHeight="1">
      <c r="A47" s="47"/>
      <c r="B47" s="159"/>
      <c r="C47" s="159"/>
      <c r="D47" s="32"/>
      <c r="E47" s="331"/>
      <c r="F47" s="331"/>
      <c r="G47" s="331"/>
      <c r="H47" s="331"/>
      <c r="I47" s="331"/>
      <c r="J47" s="41"/>
      <c r="K47" s="41"/>
      <c r="L47" s="41"/>
      <c r="M47" s="41"/>
      <c r="N47" s="41"/>
      <c r="O47" s="41"/>
    </row>
    <row r="48" spans="1:15" s="30" customFormat="1" ht="12" customHeight="1">
      <c r="A48" s="35"/>
      <c r="B48" s="36">
        <v>651</v>
      </c>
      <c r="C48" s="36"/>
      <c r="D48" s="35"/>
      <c r="E48" s="285" t="s">
        <v>168</v>
      </c>
      <c r="F48" s="285"/>
      <c r="G48" s="285"/>
      <c r="H48" s="285"/>
      <c r="I48" s="285"/>
      <c r="J48" s="37">
        <f>J49</f>
        <v>6.14</v>
      </c>
      <c r="K48" s="37">
        <f>K49</f>
        <v>145</v>
      </c>
      <c r="L48" s="37">
        <f>L49</f>
        <v>145</v>
      </c>
      <c r="M48" s="37">
        <f>M49</f>
        <v>64.42</v>
      </c>
      <c r="N48" s="37">
        <f>M48/J48*100</f>
        <v>1049.1856677524431</v>
      </c>
      <c r="O48" s="37">
        <f>M48/L48*100</f>
        <v>44.42758620689655</v>
      </c>
    </row>
    <row r="49" spans="1:15" s="30" customFormat="1" ht="12" customHeight="1">
      <c r="A49" s="34"/>
      <c r="B49" s="38"/>
      <c r="C49" s="38">
        <v>6513</v>
      </c>
      <c r="D49" s="34"/>
      <c r="E49" s="286" t="s">
        <v>169</v>
      </c>
      <c r="F49" s="286"/>
      <c r="G49" s="286"/>
      <c r="H49" s="286"/>
      <c r="I49" s="286"/>
      <c r="J49" s="70">
        <v>6.14</v>
      </c>
      <c r="K49" s="70">
        <v>145</v>
      </c>
      <c r="L49" s="70">
        <v>145</v>
      </c>
      <c r="M49" s="70">
        <v>64.42</v>
      </c>
      <c r="N49" s="39">
        <f>M49/J49*100</f>
        <v>1049.1856677524431</v>
      </c>
      <c r="O49" s="39">
        <f>M49/L49*100</f>
        <v>44.42758620689655</v>
      </c>
    </row>
    <row r="50" spans="1:15" s="30" customFormat="1" ht="12" customHeight="1">
      <c r="A50" s="34"/>
      <c r="B50" s="38"/>
      <c r="C50" s="38"/>
      <c r="D50" s="34"/>
      <c r="E50" s="286"/>
      <c r="F50" s="286"/>
      <c r="G50" s="286"/>
      <c r="H50" s="286"/>
      <c r="I50" s="286"/>
      <c r="J50" s="39"/>
      <c r="K50" s="39"/>
      <c r="L50" s="39"/>
      <c r="M50" s="39"/>
      <c r="N50" s="39"/>
      <c r="O50" s="39"/>
    </row>
    <row r="51" spans="1:15" s="30" customFormat="1" ht="12" customHeight="1">
      <c r="A51" s="34"/>
      <c r="B51" s="36">
        <v>652</v>
      </c>
      <c r="C51" s="38"/>
      <c r="D51" s="34"/>
      <c r="E51" s="285" t="s">
        <v>268</v>
      </c>
      <c r="F51" s="285"/>
      <c r="G51" s="285"/>
      <c r="H51" s="285"/>
      <c r="I51" s="285"/>
      <c r="J51" s="37">
        <f>SUM(J52:J58)</f>
        <v>697111.12</v>
      </c>
      <c r="K51" s="37">
        <f>SUM(K52:K58)</f>
        <v>936500</v>
      </c>
      <c r="L51" s="37">
        <f>SUM(L52:L58)</f>
        <v>936500</v>
      </c>
      <c r="M51" s="37">
        <f>SUM(M52:M58)</f>
        <v>929022.6799999999</v>
      </c>
      <c r="N51" s="37">
        <f>M51/J51*100</f>
        <v>133.26751694909126</v>
      </c>
      <c r="O51" s="37">
        <f>M51/L51*100</f>
        <v>99.20156753870795</v>
      </c>
    </row>
    <row r="52" spans="1:15" s="30" customFormat="1" ht="12" customHeight="1">
      <c r="A52" s="34"/>
      <c r="B52" s="36"/>
      <c r="C52" s="38">
        <v>6521</v>
      </c>
      <c r="D52" s="34"/>
      <c r="E52" s="286" t="s">
        <v>86</v>
      </c>
      <c r="F52" s="286"/>
      <c r="G52" s="286"/>
      <c r="H52" s="286"/>
      <c r="I52" s="286"/>
      <c r="J52" s="70">
        <v>0</v>
      </c>
      <c r="K52" s="70">
        <v>300</v>
      </c>
      <c r="L52" s="70">
        <v>300</v>
      </c>
      <c r="M52" s="70">
        <v>40.74</v>
      </c>
      <c r="N52" s="39">
        <v>0</v>
      </c>
      <c r="O52" s="39">
        <f aca="true" t="shared" si="1" ref="O52:O58">M52/L52*100</f>
        <v>13.58</v>
      </c>
    </row>
    <row r="53" spans="1:15" s="30" customFormat="1" ht="12" customHeight="1">
      <c r="A53" s="34"/>
      <c r="B53" s="36"/>
      <c r="C53" s="38">
        <v>6522</v>
      </c>
      <c r="D53" s="34"/>
      <c r="E53" s="286" t="s">
        <v>87</v>
      </c>
      <c r="F53" s="286"/>
      <c r="G53" s="286"/>
      <c r="H53" s="286"/>
      <c r="I53" s="286"/>
      <c r="J53" s="70">
        <v>5033.62</v>
      </c>
      <c r="K53" s="70">
        <v>1000</v>
      </c>
      <c r="L53" s="70">
        <v>1000</v>
      </c>
      <c r="M53" s="70">
        <v>607.42</v>
      </c>
      <c r="N53" s="39">
        <f aca="true" t="shared" si="2" ref="N53:N58">M53/J53*100</f>
        <v>12.06725974547145</v>
      </c>
      <c r="O53" s="39">
        <f t="shared" si="1"/>
        <v>60.742</v>
      </c>
    </row>
    <row r="54" spans="1:15" s="30" customFormat="1" ht="12" customHeight="1">
      <c r="A54" s="34"/>
      <c r="B54" s="36"/>
      <c r="C54" s="38">
        <v>6524</v>
      </c>
      <c r="D54" s="34"/>
      <c r="E54" s="286" t="s">
        <v>162</v>
      </c>
      <c r="F54" s="286"/>
      <c r="G54" s="286"/>
      <c r="H54" s="286"/>
      <c r="I54" s="286"/>
      <c r="J54" s="70">
        <v>74.4</v>
      </c>
      <c r="K54" s="70">
        <v>1000</v>
      </c>
      <c r="L54" s="70">
        <v>1000</v>
      </c>
      <c r="M54" s="70">
        <v>0</v>
      </c>
      <c r="N54" s="39">
        <f t="shared" si="2"/>
        <v>0</v>
      </c>
      <c r="O54" s="39">
        <f t="shared" si="1"/>
        <v>0</v>
      </c>
    </row>
    <row r="55" spans="1:15" s="107" customFormat="1" ht="12" customHeight="1">
      <c r="A55" s="30"/>
      <c r="B55" s="45"/>
      <c r="C55" s="45">
        <v>6526</v>
      </c>
      <c r="D55" s="30"/>
      <c r="E55" s="253" t="s">
        <v>326</v>
      </c>
      <c r="F55" s="253"/>
      <c r="G55" s="253"/>
      <c r="H55" s="253"/>
      <c r="I55" s="253"/>
      <c r="J55" s="66">
        <v>571375.5</v>
      </c>
      <c r="K55" s="70">
        <v>819200</v>
      </c>
      <c r="L55" s="70">
        <v>819200</v>
      </c>
      <c r="M55" s="70">
        <f>822963.32</f>
        <v>822963.32</v>
      </c>
      <c r="N55" s="39">
        <f t="shared" si="2"/>
        <v>144.03195796809626</v>
      </c>
      <c r="O55" s="39">
        <f t="shared" si="1"/>
        <v>100.45938964843751</v>
      </c>
    </row>
    <row r="56" spans="1:15" s="30" customFormat="1" ht="12" customHeight="1">
      <c r="A56" s="34"/>
      <c r="B56" s="38"/>
      <c r="C56" s="38">
        <v>6526</v>
      </c>
      <c r="D56" s="34"/>
      <c r="E56" s="286" t="s">
        <v>128</v>
      </c>
      <c r="F56" s="286"/>
      <c r="G56" s="286"/>
      <c r="H56" s="286"/>
      <c r="I56" s="286"/>
      <c r="J56" s="70">
        <v>14590</v>
      </c>
      <c r="K56" s="70">
        <v>5000</v>
      </c>
      <c r="L56" s="70">
        <v>5000</v>
      </c>
      <c r="M56" s="70">
        <v>3200</v>
      </c>
      <c r="N56" s="39">
        <f t="shared" si="2"/>
        <v>21.93283070596299</v>
      </c>
      <c r="O56" s="39">
        <f t="shared" si="1"/>
        <v>64</v>
      </c>
    </row>
    <row r="57" spans="1:15" s="30" customFormat="1" ht="12" customHeight="1">
      <c r="A57" s="34"/>
      <c r="B57" s="38"/>
      <c r="C57" s="38">
        <v>6526</v>
      </c>
      <c r="D57" s="34"/>
      <c r="E57" s="286" t="s">
        <v>129</v>
      </c>
      <c r="F57" s="286"/>
      <c r="G57" s="286"/>
      <c r="H57" s="286"/>
      <c r="I57" s="286"/>
      <c r="J57" s="70">
        <v>94387.6</v>
      </c>
      <c r="K57" s="66">
        <v>90000</v>
      </c>
      <c r="L57" s="66">
        <v>90000</v>
      </c>
      <c r="M57" s="70">
        <v>88211.2</v>
      </c>
      <c r="N57" s="39">
        <f t="shared" si="2"/>
        <v>93.45634384177582</v>
      </c>
      <c r="O57" s="39">
        <f t="shared" si="1"/>
        <v>98.01244444444444</v>
      </c>
    </row>
    <row r="58" spans="1:15" s="30" customFormat="1" ht="12" customHeight="1">
      <c r="A58" s="34"/>
      <c r="B58" s="38"/>
      <c r="C58" s="38">
        <v>6526</v>
      </c>
      <c r="D58" s="34"/>
      <c r="E58" s="286" t="s">
        <v>96</v>
      </c>
      <c r="F58" s="286"/>
      <c r="G58" s="286"/>
      <c r="H58" s="286"/>
      <c r="I58" s="286"/>
      <c r="J58" s="70">
        <v>11650</v>
      </c>
      <c r="K58" s="70">
        <v>20000</v>
      </c>
      <c r="L58" s="70">
        <v>20000</v>
      </c>
      <c r="M58" s="70">
        <v>14000</v>
      </c>
      <c r="N58" s="39">
        <f t="shared" si="2"/>
        <v>120.1716738197425</v>
      </c>
      <c r="O58" s="39">
        <f t="shared" si="1"/>
        <v>70</v>
      </c>
    </row>
    <row r="59" spans="1:15" s="30" customFormat="1" ht="12" customHeight="1">
      <c r="A59" s="34"/>
      <c r="B59" s="38"/>
      <c r="C59" s="38"/>
      <c r="D59" s="34"/>
      <c r="E59" s="286"/>
      <c r="F59" s="286"/>
      <c r="G59" s="286"/>
      <c r="H59" s="286"/>
      <c r="I59" s="286"/>
      <c r="J59" s="39"/>
      <c r="K59" s="39"/>
      <c r="L59" s="39"/>
      <c r="M59" s="39"/>
      <c r="N59" s="39"/>
      <c r="O59" s="39"/>
    </row>
    <row r="60" spans="1:15" s="30" customFormat="1" ht="12" customHeight="1">
      <c r="A60" s="34"/>
      <c r="B60" s="36">
        <v>653</v>
      </c>
      <c r="C60" s="38"/>
      <c r="D60" s="34"/>
      <c r="E60" s="285" t="s">
        <v>28</v>
      </c>
      <c r="F60" s="285"/>
      <c r="G60" s="285"/>
      <c r="H60" s="285"/>
      <c r="I60" s="285"/>
      <c r="J60" s="37">
        <f>SUM(J61:J63)</f>
        <v>377011.55</v>
      </c>
      <c r="K60" s="37">
        <f>SUM(K61:K63)</f>
        <v>238500</v>
      </c>
      <c r="L60" s="37">
        <f>SUM(L61:L63)</f>
        <v>238500</v>
      </c>
      <c r="M60" s="37">
        <f>SUM(M61:M63)</f>
        <v>229064.69999999998</v>
      </c>
      <c r="N60" s="37">
        <f>M60/J60*100</f>
        <v>60.75800595498997</v>
      </c>
      <c r="O60" s="37">
        <f>M60/L60*100</f>
        <v>96.04389937106917</v>
      </c>
    </row>
    <row r="61" spans="1:15" s="30" customFormat="1" ht="12" customHeight="1">
      <c r="A61" s="34"/>
      <c r="B61" s="38"/>
      <c r="C61" s="38">
        <v>6531</v>
      </c>
      <c r="D61" s="34"/>
      <c r="E61" s="286" t="s">
        <v>29</v>
      </c>
      <c r="F61" s="286"/>
      <c r="G61" s="286"/>
      <c r="H61" s="286"/>
      <c r="I61" s="286"/>
      <c r="J61" s="66">
        <v>107385.08</v>
      </c>
      <c r="K61" s="66">
        <v>4500</v>
      </c>
      <c r="L61" s="66">
        <v>4500</v>
      </c>
      <c r="M61" s="66">
        <v>8828.83</v>
      </c>
      <c r="N61" s="39">
        <f>M61/J61*100</f>
        <v>8.221654255879866</v>
      </c>
      <c r="O61" s="39">
        <f>M61/L61*100</f>
        <v>196.19622222222222</v>
      </c>
    </row>
    <row r="62" spans="1:15" s="30" customFormat="1" ht="12" customHeight="1">
      <c r="A62" s="34"/>
      <c r="B62" s="38"/>
      <c r="C62" s="38">
        <v>6532</v>
      </c>
      <c r="D62" s="34"/>
      <c r="E62" s="286" t="s">
        <v>30</v>
      </c>
      <c r="F62" s="286"/>
      <c r="G62" s="286"/>
      <c r="H62" s="286"/>
      <c r="I62" s="286"/>
      <c r="J62" s="66">
        <v>267826.47</v>
      </c>
      <c r="K62" s="66">
        <v>230000</v>
      </c>
      <c r="L62" s="66">
        <v>230000</v>
      </c>
      <c r="M62" s="66">
        <v>216935.87</v>
      </c>
      <c r="N62" s="39">
        <f>M62/J62*100</f>
        <v>80.99866678599767</v>
      </c>
      <c r="O62" s="39">
        <f>M62/L62*100</f>
        <v>94.31994347826087</v>
      </c>
    </row>
    <row r="63" spans="1:15" s="30" customFormat="1" ht="12" customHeight="1">
      <c r="A63" s="34"/>
      <c r="B63" s="38"/>
      <c r="C63" s="38">
        <v>6533</v>
      </c>
      <c r="D63" s="34"/>
      <c r="E63" s="286" t="s">
        <v>31</v>
      </c>
      <c r="F63" s="286"/>
      <c r="G63" s="286"/>
      <c r="H63" s="286"/>
      <c r="I63" s="286"/>
      <c r="J63" s="66">
        <v>1800</v>
      </c>
      <c r="K63" s="66">
        <v>4000</v>
      </c>
      <c r="L63" s="66">
        <v>4000</v>
      </c>
      <c r="M63" s="66">
        <v>3300</v>
      </c>
      <c r="N63" s="39">
        <f>M63/J63*100</f>
        <v>183.33333333333331</v>
      </c>
      <c r="O63" s="39">
        <f>M63/L63*100</f>
        <v>82.5</v>
      </c>
    </row>
    <row r="64" spans="1:15" s="30" customFormat="1" ht="12" customHeight="1">
      <c r="A64" s="34"/>
      <c r="B64" s="38"/>
      <c r="C64" s="38"/>
      <c r="D64" s="34"/>
      <c r="E64" s="38"/>
      <c r="F64" s="38"/>
      <c r="G64" s="38"/>
      <c r="H64" s="38"/>
      <c r="I64" s="38"/>
      <c r="J64" s="66"/>
      <c r="K64" s="66"/>
      <c r="L64" s="66"/>
      <c r="M64" s="66"/>
      <c r="N64" s="39"/>
      <c r="O64" s="39"/>
    </row>
    <row r="65" spans="1:15" s="30" customFormat="1" ht="12" customHeight="1">
      <c r="A65" s="191">
        <v>66</v>
      </c>
      <c r="B65" s="192"/>
      <c r="C65" s="192"/>
      <c r="D65" s="193"/>
      <c r="E65" s="321" t="s">
        <v>392</v>
      </c>
      <c r="F65" s="321"/>
      <c r="G65" s="321"/>
      <c r="H65" s="321"/>
      <c r="I65" s="321"/>
      <c r="J65" s="190">
        <f>J68</f>
        <v>0</v>
      </c>
      <c r="K65" s="190">
        <f>K68</f>
        <v>126420</v>
      </c>
      <c r="L65" s="190">
        <f>L68</f>
        <v>126420</v>
      </c>
      <c r="M65" s="190">
        <f>M68</f>
        <v>126420</v>
      </c>
      <c r="N65" s="190">
        <v>0</v>
      </c>
      <c r="O65" s="194">
        <f>M65/L65*100</f>
        <v>100</v>
      </c>
    </row>
    <row r="66" spans="1:15" s="30" customFormat="1" ht="12" customHeight="1">
      <c r="A66" s="195"/>
      <c r="B66" s="196"/>
      <c r="C66" s="196"/>
      <c r="D66" s="195"/>
      <c r="E66" s="330" t="s">
        <v>393</v>
      </c>
      <c r="F66" s="330"/>
      <c r="G66" s="330"/>
      <c r="H66" s="330"/>
      <c r="I66" s="330"/>
      <c r="J66" s="197"/>
      <c r="K66" s="197"/>
      <c r="L66" s="197"/>
      <c r="M66" s="197"/>
      <c r="N66" s="197"/>
      <c r="O66" s="198"/>
    </row>
    <row r="67" spans="1:15" s="30" customFormat="1" ht="12" customHeight="1">
      <c r="A67" s="55"/>
      <c r="B67" s="57"/>
      <c r="C67" s="57"/>
      <c r="D67" s="55"/>
      <c r="E67" s="56"/>
      <c r="F67" s="56"/>
      <c r="G67" s="56"/>
      <c r="H67" s="56"/>
      <c r="I67" s="56"/>
      <c r="J67" s="70"/>
      <c r="K67" s="70"/>
      <c r="L67" s="70"/>
      <c r="M67" s="51"/>
      <c r="N67" s="51"/>
      <c r="O67" s="176"/>
    </row>
    <row r="68" spans="1:15" s="52" customFormat="1" ht="12" customHeight="1">
      <c r="A68" s="63"/>
      <c r="B68" s="56">
        <v>663</v>
      </c>
      <c r="C68" s="56"/>
      <c r="D68" s="63"/>
      <c r="E68" s="254" t="s">
        <v>394</v>
      </c>
      <c r="F68" s="254"/>
      <c r="G68" s="254"/>
      <c r="H68" s="254"/>
      <c r="I68" s="254"/>
      <c r="J68" s="64">
        <f>J70+J69</f>
        <v>0</v>
      </c>
      <c r="K68" s="64">
        <f>K70+K69</f>
        <v>126420</v>
      </c>
      <c r="L68" s="64">
        <f>L70+L69</f>
        <v>126420</v>
      </c>
      <c r="M68" s="64">
        <f>M70+M69</f>
        <v>126420</v>
      </c>
      <c r="N68" s="92">
        <v>0</v>
      </c>
      <c r="O68" s="177">
        <f>M68/L68*100</f>
        <v>100</v>
      </c>
    </row>
    <row r="69" spans="1:15" s="30" customFormat="1" ht="12" customHeight="1">
      <c r="A69" s="55"/>
      <c r="B69" s="57"/>
      <c r="C69" s="57">
        <v>6631</v>
      </c>
      <c r="D69" s="55"/>
      <c r="E69" s="256" t="s">
        <v>11</v>
      </c>
      <c r="F69" s="249"/>
      <c r="G69" s="249"/>
      <c r="H69" s="249"/>
      <c r="I69" s="249"/>
      <c r="J69" s="70">
        <v>0</v>
      </c>
      <c r="K69" s="70">
        <v>120</v>
      </c>
      <c r="L69" s="70">
        <v>120</v>
      </c>
      <c r="M69" s="66">
        <v>120</v>
      </c>
      <c r="N69" s="66">
        <v>0</v>
      </c>
      <c r="O69" s="176">
        <f>M69/L69*100</f>
        <v>100</v>
      </c>
    </row>
    <row r="70" spans="1:15" s="30" customFormat="1" ht="12" customHeight="1">
      <c r="A70" s="55"/>
      <c r="B70" s="57"/>
      <c r="C70" s="57">
        <v>6632</v>
      </c>
      <c r="D70" s="55"/>
      <c r="E70" s="256" t="s">
        <v>395</v>
      </c>
      <c r="F70" s="256"/>
      <c r="G70" s="256"/>
      <c r="H70" s="256"/>
      <c r="I70" s="256"/>
      <c r="J70" s="70">
        <v>0</v>
      </c>
      <c r="K70" s="70">
        <v>126300</v>
      </c>
      <c r="L70" s="70">
        <v>126300</v>
      </c>
      <c r="M70" s="70">
        <v>126300</v>
      </c>
      <c r="N70" s="66">
        <v>0</v>
      </c>
      <c r="O70" s="176">
        <f>M70/L70*100</f>
        <v>100</v>
      </c>
    </row>
    <row r="71" spans="1:15" s="30" customFormat="1" ht="12" customHeight="1">
      <c r="A71" s="55"/>
      <c r="B71" s="57"/>
      <c r="C71" s="57"/>
      <c r="D71" s="55"/>
      <c r="E71" s="256"/>
      <c r="F71" s="256"/>
      <c r="G71" s="256"/>
      <c r="H71" s="256"/>
      <c r="I71" s="256"/>
      <c r="J71" s="70"/>
      <c r="K71" s="70"/>
      <c r="L71" s="70"/>
      <c r="M71" s="51"/>
      <c r="N71" s="51"/>
      <c r="O71" s="51"/>
    </row>
    <row r="72" spans="1:15" s="30" customFormat="1" ht="12" customHeight="1">
      <c r="A72" s="185">
        <v>68</v>
      </c>
      <c r="B72" s="186"/>
      <c r="C72" s="186"/>
      <c r="D72" s="187"/>
      <c r="E72" s="303" t="s">
        <v>89</v>
      </c>
      <c r="F72" s="303"/>
      <c r="G72" s="303"/>
      <c r="H72" s="303"/>
      <c r="I72" s="303"/>
      <c r="J72" s="188">
        <f>J74</f>
        <v>1612.91</v>
      </c>
      <c r="K72" s="188">
        <f>K74</f>
        <v>6400</v>
      </c>
      <c r="L72" s="188">
        <f>L74</f>
        <v>6400</v>
      </c>
      <c r="M72" s="188">
        <f>M74</f>
        <v>13820.65</v>
      </c>
      <c r="N72" s="188">
        <f>M72/J72*100</f>
        <v>856.8767011178553</v>
      </c>
      <c r="O72" s="188">
        <f>M72/L72*100</f>
        <v>215.94765625000002</v>
      </c>
    </row>
    <row r="73" spans="1:15" s="30" customFormat="1" ht="12" customHeight="1">
      <c r="A73" s="34"/>
      <c r="B73" s="38"/>
      <c r="C73" s="38"/>
      <c r="D73" s="34"/>
      <c r="E73" s="286"/>
      <c r="F73" s="286"/>
      <c r="G73" s="286"/>
      <c r="H73" s="286"/>
      <c r="I73" s="286"/>
      <c r="J73" s="39"/>
      <c r="K73" s="39"/>
      <c r="L73" s="39"/>
      <c r="M73" s="39"/>
      <c r="N73" s="39"/>
      <c r="O73" s="39"/>
    </row>
    <row r="74" spans="1:15" s="30" customFormat="1" ht="12" customHeight="1">
      <c r="A74" s="34"/>
      <c r="B74" s="36">
        <v>683</v>
      </c>
      <c r="C74" s="36"/>
      <c r="D74" s="35"/>
      <c r="E74" s="285" t="s">
        <v>88</v>
      </c>
      <c r="F74" s="285"/>
      <c r="G74" s="285"/>
      <c r="H74" s="285"/>
      <c r="I74" s="285"/>
      <c r="J74" s="37">
        <f>J75</f>
        <v>1612.91</v>
      </c>
      <c r="K74" s="37">
        <f>K75</f>
        <v>6400</v>
      </c>
      <c r="L74" s="37">
        <f>L75</f>
        <v>6400</v>
      </c>
      <c r="M74" s="37">
        <f>M75</f>
        <v>13820.65</v>
      </c>
      <c r="N74" s="37">
        <f>M74/J74*100</f>
        <v>856.8767011178553</v>
      </c>
      <c r="O74" s="37">
        <f>M74/L74*100</f>
        <v>215.94765625000002</v>
      </c>
    </row>
    <row r="75" spans="1:15" s="30" customFormat="1" ht="12" customHeight="1">
      <c r="A75" s="34"/>
      <c r="B75" s="38"/>
      <c r="C75" s="38">
        <v>6831</v>
      </c>
      <c r="D75" s="34"/>
      <c r="E75" s="286" t="s">
        <v>88</v>
      </c>
      <c r="F75" s="286"/>
      <c r="G75" s="286"/>
      <c r="H75" s="286"/>
      <c r="I75" s="286"/>
      <c r="J75" s="70">
        <v>1612.91</v>
      </c>
      <c r="K75" s="70">
        <v>6400</v>
      </c>
      <c r="L75" s="70">
        <v>6400</v>
      </c>
      <c r="M75" s="70">
        <f>10+13810.65</f>
        <v>13820.65</v>
      </c>
      <c r="N75" s="39">
        <f>M75/J75*100</f>
        <v>856.8767011178553</v>
      </c>
      <c r="O75" s="39">
        <f>M75/L75*100</f>
        <v>215.94765625000002</v>
      </c>
    </row>
    <row r="76" spans="1:17" ht="12" customHeight="1">
      <c r="A76" s="14"/>
      <c r="B76" s="17"/>
      <c r="C76" s="17"/>
      <c r="D76" s="14"/>
      <c r="E76" s="257"/>
      <c r="F76" s="257"/>
      <c r="G76" s="257"/>
      <c r="H76" s="257"/>
      <c r="I76" s="257"/>
      <c r="J76" s="89"/>
      <c r="K76" s="89"/>
      <c r="L76" s="89"/>
      <c r="M76" s="89"/>
      <c r="N76" s="89"/>
      <c r="O76" s="89"/>
      <c r="Q76" s="30"/>
    </row>
    <row r="77" spans="1:17" s="3" customFormat="1" ht="12" customHeight="1">
      <c r="A77" s="224">
        <v>7</v>
      </c>
      <c r="B77" s="225"/>
      <c r="C77" s="226"/>
      <c r="D77" s="224"/>
      <c r="E77" s="281" t="s">
        <v>375</v>
      </c>
      <c r="F77" s="282"/>
      <c r="G77" s="282"/>
      <c r="H77" s="282"/>
      <c r="I77" s="282"/>
      <c r="J77" s="218">
        <f>J79+J84</f>
        <v>0</v>
      </c>
      <c r="K77" s="218">
        <f>K79+K84</f>
        <v>130000</v>
      </c>
      <c r="L77" s="218">
        <f>L79+L84</f>
        <v>130000</v>
      </c>
      <c r="M77" s="218">
        <f>M79+M84</f>
        <v>126700</v>
      </c>
      <c r="N77" s="218">
        <v>0</v>
      </c>
      <c r="O77" s="218">
        <f>M77/L77*100</f>
        <v>97.46153846153847</v>
      </c>
      <c r="Q77" s="30"/>
    </row>
    <row r="78" spans="1:15" ht="12" customHeight="1">
      <c r="A78" s="7"/>
      <c r="B78" s="151"/>
      <c r="C78" s="158"/>
      <c r="D78" s="8"/>
      <c r="E78" s="302"/>
      <c r="F78" s="302"/>
      <c r="G78" s="302"/>
      <c r="H78" s="302"/>
      <c r="I78" s="302"/>
      <c r="J78" s="88"/>
      <c r="K78" s="88"/>
      <c r="L78" s="88"/>
      <c r="M78" s="88"/>
      <c r="N78" s="88"/>
      <c r="O78" s="88"/>
    </row>
    <row r="79" spans="1:15" s="30" customFormat="1" ht="12" customHeight="1">
      <c r="A79" s="185">
        <v>71</v>
      </c>
      <c r="B79" s="186"/>
      <c r="C79" s="186"/>
      <c r="D79" s="187"/>
      <c r="E79" s="303" t="s">
        <v>376</v>
      </c>
      <c r="F79" s="303"/>
      <c r="G79" s="303"/>
      <c r="H79" s="303"/>
      <c r="I79" s="303"/>
      <c r="J79" s="188">
        <f>SUM(J81)</f>
        <v>0</v>
      </c>
      <c r="K79" s="188">
        <f>SUM(K81)</f>
        <v>30000</v>
      </c>
      <c r="L79" s="188">
        <f>SUM(L81)</f>
        <v>30000</v>
      </c>
      <c r="M79" s="188">
        <f>SUM(M81)</f>
        <v>29200</v>
      </c>
      <c r="N79" s="188">
        <v>0</v>
      </c>
      <c r="O79" s="188">
        <f>M79/L79*100</f>
        <v>97.33333333333334</v>
      </c>
    </row>
    <row r="80" spans="1:15" s="30" customFormat="1" ht="12" customHeight="1">
      <c r="A80" s="35"/>
      <c r="B80" s="38"/>
      <c r="C80" s="38"/>
      <c r="D80" s="34"/>
      <c r="E80" s="285"/>
      <c r="F80" s="285"/>
      <c r="G80" s="285"/>
      <c r="H80" s="285"/>
      <c r="I80" s="285"/>
      <c r="J80" s="37"/>
      <c r="K80" s="37"/>
      <c r="L80" s="37"/>
      <c r="M80" s="37"/>
      <c r="N80" s="37"/>
      <c r="O80" s="37"/>
    </row>
    <row r="81" spans="1:15" s="30" customFormat="1" ht="12" customHeight="1">
      <c r="A81" s="34"/>
      <c r="B81" s="36">
        <v>711</v>
      </c>
      <c r="C81" s="38"/>
      <c r="D81" s="34"/>
      <c r="E81" s="285" t="s">
        <v>377</v>
      </c>
      <c r="F81" s="285"/>
      <c r="G81" s="285"/>
      <c r="H81" s="285"/>
      <c r="I81" s="285"/>
      <c r="J81" s="37">
        <f>J82</f>
        <v>0</v>
      </c>
      <c r="K81" s="37">
        <f>K82</f>
        <v>30000</v>
      </c>
      <c r="L81" s="37">
        <f>L82</f>
        <v>30000</v>
      </c>
      <c r="M81" s="37">
        <f>M82</f>
        <v>29200</v>
      </c>
      <c r="N81" s="37">
        <v>0</v>
      </c>
      <c r="O81" s="37">
        <f>M81/L81*100</f>
        <v>97.33333333333334</v>
      </c>
    </row>
    <row r="82" spans="1:15" s="30" customFormat="1" ht="12" customHeight="1">
      <c r="A82" s="34"/>
      <c r="B82" s="38"/>
      <c r="C82" s="38">
        <v>7111</v>
      </c>
      <c r="D82" s="34"/>
      <c r="E82" s="286" t="s">
        <v>378</v>
      </c>
      <c r="F82" s="286"/>
      <c r="G82" s="286"/>
      <c r="H82" s="286"/>
      <c r="I82" s="286"/>
      <c r="J82" s="39">
        <v>0</v>
      </c>
      <c r="K82" s="70">
        <v>30000</v>
      </c>
      <c r="L82" s="70">
        <v>30000</v>
      </c>
      <c r="M82" s="66">
        <v>29200</v>
      </c>
      <c r="N82" s="39">
        <v>0</v>
      </c>
      <c r="O82" s="39">
        <f>M82/L82*100</f>
        <v>97.33333333333334</v>
      </c>
    </row>
    <row r="83" spans="1:15" ht="12" customHeight="1">
      <c r="A83" s="7"/>
      <c r="B83" s="151"/>
      <c r="C83" s="158"/>
      <c r="D83" s="8"/>
      <c r="E83" s="302"/>
      <c r="F83" s="302"/>
      <c r="G83" s="302"/>
      <c r="H83" s="302"/>
      <c r="I83" s="302"/>
      <c r="J83" s="88"/>
      <c r="K83" s="88"/>
      <c r="L83" s="88"/>
      <c r="M83" s="88"/>
      <c r="N83" s="88"/>
      <c r="O83" s="88"/>
    </row>
    <row r="84" spans="1:15" s="30" customFormat="1" ht="12" customHeight="1">
      <c r="A84" s="185">
        <v>72</v>
      </c>
      <c r="B84" s="186"/>
      <c r="C84" s="186"/>
      <c r="D84" s="187"/>
      <c r="E84" s="332" t="s">
        <v>396</v>
      </c>
      <c r="F84" s="332"/>
      <c r="G84" s="332"/>
      <c r="H84" s="332"/>
      <c r="I84" s="332"/>
      <c r="J84" s="188">
        <f>SUM(J86)</f>
        <v>0</v>
      </c>
      <c r="K84" s="188">
        <f>SUM(K86)</f>
        <v>100000</v>
      </c>
      <c r="L84" s="188">
        <f>SUM(L86)</f>
        <v>100000</v>
      </c>
      <c r="M84" s="188">
        <f>SUM(M86)</f>
        <v>97500</v>
      </c>
      <c r="N84" s="188">
        <v>0</v>
      </c>
      <c r="O84" s="188">
        <f>M84/L84*100</f>
        <v>97.5</v>
      </c>
    </row>
    <row r="85" spans="1:15" s="30" customFormat="1" ht="12" customHeight="1">
      <c r="A85" s="35"/>
      <c r="B85" s="38"/>
      <c r="C85" s="38"/>
      <c r="D85" s="34"/>
      <c r="E85" s="285"/>
      <c r="F85" s="285"/>
      <c r="G85" s="285"/>
      <c r="H85" s="285"/>
      <c r="I85" s="285"/>
      <c r="J85" s="37"/>
      <c r="K85" s="37"/>
      <c r="L85" s="37"/>
      <c r="M85" s="37"/>
      <c r="N85" s="37"/>
      <c r="O85" s="37"/>
    </row>
    <row r="86" spans="1:15" s="30" customFormat="1" ht="12" customHeight="1">
      <c r="A86" s="34"/>
      <c r="B86" s="36">
        <v>721</v>
      </c>
      <c r="C86" s="38"/>
      <c r="D86" s="34"/>
      <c r="E86" s="269" t="s">
        <v>397</v>
      </c>
      <c r="F86" s="269"/>
      <c r="G86" s="269"/>
      <c r="H86" s="269"/>
      <c r="I86" s="269"/>
      <c r="J86" s="37">
        <f>J87</f>
        <v>0</v>
      </c>
      <c r="K86" s="37">
        <f>K87</f>
        <v>100000</v>
      </c>
      <c r="L86" s="37">
        <f>L87</f>
        <v>100000</v>
      </c>
      <c r="M86" s="37">
        <f>M87</f>
        <v>97500</v>
      </c>
      <c r="N86" s="37">
        <v>0</v>
      </c>
      <c r="O86" s="37">
        <f>M86/L86*100</f>
        <v>97.5</v>
      </c>
    </row>
    <row r="87" spans="1:15" s="30" customFormat="1" ht="12" customHeight="1">
      <c r="A87" s="34"/>
      <c r="B87" s="38"/>
      <c r="C87" s="38">
        <v>7211</v>
      </c>
      <c r="D87" s="34"/>
      <c r="E87" s="253" t="s">
        <v>398</v>
      </c>
      <c r="F87" s="253"/>
      <c r="G87" s="253"/>
      <c r="H87" s="253"/>
      <c r="I87" s="253"/>
      <c r="J87" s="39">
        <v>0</v>
      </c>
      <c r="K87" s="66">
        <v>100000</v>
      </c>
      <c r="L87" s="66">
        <v>100000</v>
      </c>
      <c r="M87" s="66">
        <v>97500</v>
      </c>
      <c r="N87" s="39">
        <v>0</v>
      </c>
      <c r="O87" s="39">
        <f>M87/L87*100</f>
        <v>97.5</v>
      </c>
    </row>
    <row r="88" spans="1:15" s="30" customFormat="1" ht="12" customHeight="1">
      <c r="A88" s="34"/>
      <c r="B88" s="38"/>
      <c r="C88" s="38"/>
      <c r="D88" s="34"/>
      <c r="E88" s="286"/>
      <c r="F88" s="286"/>
      <c r="G88" s="286"/>
      <c r="H88" s="286"/>
      <c r="I88" s="286"/>
      <c r="J88" s="39"/>
      <c r="K88" s="39"/>
      <c r="L88" s="39"/>
      <c r="M88" s="39"/>
      <c r="N88" s="39"/>
      <c r="O88" s="39"/>
    </row>
    <row r="89" spans="1:15" s="30" customFormat="1" ht="12" customHeight="1">
      <c r="A89" s="48"/>
      <c r="B89" s="153"/>
      <c r="C89" s="153"/>
      <c r="D89" s="48"/>
      <c r="E89" s="329"/>
      <c r="F89" s="329"/>
      <c r="G89" s="329"/>
      <c r="H89" s="329"/>
      <c r="I89" s="329"/>
      <c r="J89" s="43"/>
      <c r="K89" s="43"/>
      <c r="L89" s="43"/>
      <c r="M89" s="43"/>
      <c r="N89" s="43"/>
      <c r="O89" s="43"/>
    </row>
    <row r="90" spans="2:15" s="3" customFormat="1" ht="12" customHeight="1">
      <c r="B90" s="10"/>
      <c r="C90" s="10"/>
      <c r="D90" s="248" t="s">
        <v>256</v>
      </c>
      <c r="E90" s="248"/>
      <c r="F90" s="248"/>
      <c r="G90" s="248"/>
      <c r="H90" s="248"/>
      <c r="I90" s="248"/>
      <c r="J90" s="90">
        <f>SUM(J92+J173)</f>
        <v>7667857.420000001</v>
      </c>
      <c r="K90" s="90">
        <f>SUM(K92+K173)</f>
        <v>7927596</v>
      </c>
      <c r="L90" s="90">
        <f>SUM(L92+L173)</f>
        <v>7927596</v>
      </c>
      <c r="M90" s="90">
        <f>SUM(M92+M173)</f>
        <v>7290356.149999999</v>
      </c>
      <c r="N90" s="90">
        <f>M90/J90*100</f>
        <v>95.07683503588149</v>
      </c>
      <c r="O90" s="100">
        <f>M90/L90*100</f>
        <v>91.96175170884085</v>
      </c>
    </row>
    <row r="91" spans="2:15" s="3" customFormat="1" ht="12" customHeight="1">
      <c r="B91" s="10"/>
      <c r="C91" s="10"/>
      <c r="E91" s="240"/>
      <c r="F91" s="240"/>
      <c r="G91" s="240"/>
      <c r="H91" s="240"/>
      <c r="I91" s="240"/>
      <c r="J91" s="91"/>
      <c r="K91" s="91"/>
      <c r="L91" s="91"/>
      <c r="M91" s="91"/>
      <c r="N91" s="91"/>
      <c r="O91" s="91"/>
    </row>
    <row r="92" spans="1:15" s="3" customFormat="1" ht="12" customHeight="1">
      <c r="A92" s="221">
        <v>3</v>
      </c>
      <c r="B92" s="222"/>
      <c r="C92" s="222"/>
      <c r="D92" s="221"/>
      <c r="E92" s="260" t="s">
        <v>17</v>
      </c>
      <c r="F92" s="260"/>
      <c r="G92" s="260"/>
      <c r="H92" s="260"/>
      <c r="I92" s="260"/>
      <c r="J92" s="223">
        <f>SUM(J94+J105+J144+J158+J165+J150)</f>
        <v>4277144.930000001</v>
      </c>
      <c r="K92" s="223">
        <f>SUM(K94+K105+K144+K158+K165+K150)</f>
        <v>5763496</v>
      </c>
      <c r="L92" s="223">
        <f>SUM(L94+L105+L144+L158+L165+L150)</f>
        <v>5763496</v>
      </c>
      <c r="M92" s="223">
        <f>SUM(M94+M105+M144+M158+M165+M150)</f>
        <v>5229767.9799999995</v>
      </c>
      <c r="N92" s="223">
        <f>M92/J92*100</f>
        <v>122.27240520465597</v>
      </c>
      <c r="O92" s="218">
        <f>M92/L92*100</f>
        <v>90.73950914514384</v>
      </c>
    </row>
    <row r="93" spans="1:15" ht="12" customHeight="1">
      <c r="A93" s="9"/>
      <c r="B93" s="10"/>
      <c r="C93" s="10"/>
      <c r="D93" s="3"/>
      <c r="E93" s="240"/>
      <c r="F93" s="240"/>
      <c r="G93" s="240"/>
      <c r="H93" s="240"/>
      <c r="I93" s="240"/>
      <c r="J93" s="91"/>
      <c r="K93" s="91"/>
      <c r="L93" s="91"/>
      <c r="M93" s="91"/>
      <c r="N93" s="91"/>
      <c r="O93" s="91"/>
    </row>
    <row r="94" spans="1:15" s="30" customFormat="1" ht="12" customHeight="1">
      <c r="A94" s="199">
        <v>31</v>
      </c>
      <c r="B94" s="200" t="s">
        <v>2</v>
      </c>
      <c r="C94" s="200"/>
      <c r="D94" s="201"/>
      <c r="E94" s="261" t="s">
        <v>269</v>
      </c>
      <c r="F94" s="261"/>
      <c r="G94" s="261"/>
      <c r="H94" s="261"/>
      <c r="I94" s="261"/>
      <c r="J94" s="202">
        <f>SUM(J96+J99+J102)</f>
        <v>1115528.0699999998</v>
      </c>
      <c r="K94" s="202">
        <f>SUM(K96+K99+K102)</f>
        <v>1318600</v>
      </c>
      <c r="L94" s="202">
        <f>SUM(L96+L99+L102)</f>
        <v>1318600</v>
      </c>
      <c r="M94" s="202">
        <f>SUM(M96+M99+M102)</f>
        <v>1307561.25</v>
      </c>
      <c r="N94" s="202">
        <f>M94/J94*100</f>
        <v>117.21455382113335</v>
      </c>
      <c r="O94" s="188">
        <f>M94/L94*100</f>
        <v>99.1628431669953</v>
      </c>
    </row>
    <row r="95" spans="2:15" s="30" customFormat="1" ht="12" customHeight="1">
      <c r="B95" s="45"/>
      <c r="C95" s="45"/>
      <c r="E95" s="253"/>
      <c r="F95" s="253"/>
      <c r="G95" s="253"/>
      <c r="H95" s="253"/>
      <c r="I95" s="253"/>
      <c r="J95" s="66"/>
      <c r="K95" s="66"/>
      <c r="L95" s="66"/>
      <c r="M95" s="66"/>
      <c r="N95" s="66"/>
      <c r="O95" s="66"/>
    </row>
    <row r="96" spans="2:15" s="30" customFormat="1" ht="12" customHeight="1">
      <c r="B96" s="50">
        <v>311</v>
      </c>
      <c r="C96" s="45"/>
      <c r="E96" s="269" t="s">
        <v>90</v>
      </c>
      <c r="F96" s="269"/>
      <c r="G96" s="269"/>
      <c r="H96" s="269"/>
      <c r="I96" s="269"/>
      <c r="J96" s="92">
        <f>J97</f>
        <v>940938.08</v>
      </c>
      <c r="K96" s="92">
        <f>K97</f>
        <v>1095000</v>
      </c>
      <c r="L96" s="92">
        <f>L97</f>
        <v>1095000</v>
      </c>
      <c r="M96" s="92">
        <f>M97</f>
        <v>1087042.3900000001</v>
      </c>
      <c r="N96" s="37">
        <f>M96/J96*100</f>
        <v>115.52751590200283</v>
      </c>
      <c r="O96" s="37">
        <f>M96/L96*100</f>
        <v>99.27327762557078</v>
      </c>
    </row>
    <row r="97" spans="2:15" s="30" customFormat="1" ht="12" customHeight="1">
      <c r="B97" s="45"/>
      <c r="C97" s="45">
        <v>3111</v>
      </c>
      <c r="D97" s="51"/>
      <c r="E97" s="258" t="s">
        <v>270</v>
      </c>
      <c r="F97" s="258"/>
      <c r="G97" s="258"/>
      <c r="H97" s="258"/>
      <c r="I97" s="258"/>
      <c r="J97" s="66">
        <f>J246+J503</f>
        <v>940938.08</v>
      </c>
      <c r="K97" s="66">
        <f>K246+K503</f>
        <v>1095000</v>
      </c>
      <c r="L97" s="66">
        <f>L246+L503</f>
        <v>1095000</v>
      </c>
      <c r="M97" s="66">
        <f>M246+M503</f>
        <v>1087042.3900000001</v>
      </c>
      <c r="N97" s="39">
        <f>M97/J97*100</f>
        <v>115.52751590200283</v>
      </c>
      <c r="O97" s="39">
        <f>M97/L97*100</f>
        <v>99.27327762557078</v>
      </c>
    </row>
    <row r="98" spans="2:15" s="30" customFormat="1" ht="12" customHeight="1">
      <c r="B98" s="45"/>
      <c r="C98" s="45"/>
      <c r="D98" s="51"/>
      <c r="E98" s="253"/>
      <c r="F98" s="253"/>
      <c r="G98" s="253"/>
      <c r="H98" s="253"/>
      <c r="I98" s="253"/>
      <c r="J98" s="66"/>
      <c r="K98" s="66"/>
      <c r="L98" s="66"/>
      <c r="M98" s="66"/>
      <c r="N98" s="66"/>
      <c r="O98" s="66"/>
    </row>
    <row r="99" spans="2:15" s="30" customFormat="1" ht="12" customHeight="1">
      <c r="B99" s="50">
        <v>312</v>
      </c>
      <c r="C99" s="45"/>
      <c r="E99" s="274" t="s">
        <v>271</v>
      </c>
      <c r="F99" s="274"/>
      <c r="G99" s="274"/>
      <c r="H99" s="274"/>
      <c r="I99" s="274"/>
      <c r="J99" s="92">
        <f>J100</f>
        <v>66450</v>
      </c>
      <c r="K99" s="92">
        <f>K100</f>
        <v>95600</v>
      </c>
      <c r="L99" s="92">
        <f>L100</f>
        <v>95600</v>
      </c>
      <c r="M99" s="92">
        <f>M100</f>
        <v>93900</v>
      </c>
      <c r="N99" s="37">
        <f>M99/J99*100</f>
        <v>141.3092550790068</v>
      </c>
      <c r="O99" s="37">
        <f>M99/L99*100</f>
        <v>98.22175732217573</v>
      </c>
    </row>
    <row r="100" spans="2:15" s="30" customFormat="1" ht="12" customHeight="1">
      <c r="B100" s="45"/>
      <c r="C100" s="45">
        <v>3121</v>
      </c>
      <c r="D100" s="51"/>
      <c r="E100" s="258" t="s">
        <v>271</v>
      </c>
      <c r="F100" s="258"/>
      <c r="G100" s="258"/>
      <c r="H100" s="258"/>
      <c r="I100" s="258"/>
      <c r="J100" s="66">
        <f>J249+J506</f>
        <v>66450</v>
      </c>
      <c r="K100" s="66">
        <f>K249+K506</f>
        <v>95600</v>
      </c>
      <c r="L100" s="66">
        <f>L249+L506</f>
        <v>95600</v>
      </c>
      <c r="M100" s="66">
        <f>M249+M506</f>
        <v>93900</v>
      </c>
      <c r="N100" s="39">
        <f>M100/J100*100</f>
        <v>141.3092550790068</v>
      </c>
      <c r="O100" s="39">
        <f>M100/L100*100</f>
        <v>98.22175732217573</v>
      </c>
    </row>
    <row r="101" spans="2:15" s="30" customFormat="1" ht="12" customHeight="1">
      <c r="B101" s="45"/>
      <c r="C101" s="45"/>
      <c r="D101" s="51"/>
      <c r="E101" s="253"/>
      <c r="F101" s="253"/>
      <c r="G101" s="253"/>
      <c r="H101" s="253"/>
      <c r="I101" s="253"/>
      <c r="J101" s="66"/>
      <c r="K101" s="66"/>
      <c r="L101" s="66"/>
      <c r="M101" s="66"/>
      <c r="N101" s="66"/>
      <c r="O101" s="66"/>
    </row>
    <row r="102" spans="2:15" s="30" customFormat="1" ht="12" customHeight="1">
      <c r="B102" s="50">
        <v>313</v>
      </c>
      <c r="C102" s="45"/>
      <c r="E102" s="274" t="s">
        <v>272</v>
      </c>
      <c r="F102" s="274"/>
      <c r="G102" s="274"/>
      <c r="H102" s="274"/>
      <c r="I102" s="274"/>
      <c r="J102" s="92">
        <f>SUM(J103:J103)</f>
        <v>108139.98999999999</v>
      </c>
      <c r="K102" s="92">
        <f>SUM(K103:K103)</f>
        <v>128000</v>
      </c>
      <c r="L102" s="92">
        <f>SUM(L103:L103)</f>
        <v>128000</v>
      </c>
      <c r="M102" s="92">
        <f>SUM(M103:M103)</f>
        <v>126618.85999999999</v>
      </c>
      <c r="N102" s="37">
        <f>M102/J102*100</f>
        <v>117.08791539559047</v>
      </c>
      <c r="O102" s="37">
        <f>M102/L102*100</f>
        <v>98.92098437499999</v>
      </c>
    </row>
    <row r="103" spans="2:15" s="30" customFormat="1" ht="12" customHeight="1">
      <c r="B103" s="45"/>
      <c r="C103" s="45">
        <v>3132</v>
      </c>
      <c r="D103" s="51"/>
      <c r="E103" s="258" t="s">
        <v>273</v>
      </c>
      <c r="F103" s="258"/>
      <c r="G103" s="258"/>
      <c r="H103" s="258"/>
      <c r="I103" s="258"/>
      <c r="J103" s="66">
        <f>J252+J509</f>
        <v>108139.98999999999</v>
      </c>
      <c r="K103" s="66">
        <f>K252+K509</f>
        <v>128000</v>
      </c>
      <c r="L103" s="66">
        <f>L252+L509</f>
        <v>128000</v>
      </c>
      <c r="M103" s="66">
        <f>M252+M509</f>
        <v>126618.85999999999</v>
      </c>
      <c r="N103" s="39">
        <f>M103/J103*100</f>
        <v>117.08791539559047</v>
      </c>
      <c r="O103" s="39">
        <f>M103/L103*100</f>
        <v>98.92098437499999</v>
      </c>
    </row>
    <row r="104" spans="1:15" s="30" customFormat="1" ht="12" customHeight="1">
      <c r="A104" s="49"/>
      <c r="B104" s="45"/>
      <c r="C104" s="45"/>
      <c r="E104" s="299"/>
      <c r="F104" s="299"/>
      <c r="G104" s="299"/>
      <c r="H104" s="299"/>
      <c r="I104" s="299"/>
      <c r="J104" s="66"/>
      <c r="K104" s="66"/>
      <c r="L104" s="66"/>
      <c r="M104" s="66"/>
      <c r="N104" s="66"/>
      <c r="O104" s="66"/>
    </row>
    <row r="105" spans="1:15" s="30" customFormat="1" ht="12" customHeight="1">
      <c r="A105" s="199">
        <v>32</v>
      </c>
      <c r="B105" s="203"/>
      <c r="C105" s="203"/>
      <c r="D105" s="199"/>
      <c r="E105" s="261" t="s">
        <v>274</v>
      </c>
      <c r="F105" s="261"/>
      <c r="G105" s="261"/>
      <c r="H105" s="261"/>
      <c r="I105" s="261"/>
      <c r="J105" s="202">
        <f>SUM(J107+J113+J121+J135+J132)</f>
        <v>2385140.0100000002</v>
      </c>
      <c r="K105" s="202">
        <f>SUM(K107+K113+K121+K135+K132)</f>
        <v>3280596</v>
      </c>
      <c r="L105" s="202">
        <f>SUM(L107+L113+L121+L135+L132)</f>
        <v>3280596</v>
      </c>
      <c r="M105" s="202">
        <f>SUM(M107+M113+M121+M135+M132)</f>
        <v>2891869.2800000003</v>
      </c>
      <c r="N105" s="202">
        <f>M105/J105*100</f>
        <v>121.24526308206116</v>
      </c>
      <c r="O105" s="188">
        <f>M105/L105*100</f>
        <v>88.15072870905165</v>
      </c>
    </row>
    <row r="106" spans="2:15" s="30" customFormat="1" ht="12" customHeight="1">
      <c r="B106" s="45"/>
      <c r="C106" s="45"/>
      <c r="E106" s="253"/>
      <c r="F106" s="253"/>
      <c r="G106" s="253"/>
      <c r="H106" s="253"/>
      <c r="I106" s="253"/>
      <c r="J106" s="66"/>
      <c r="K106" s="66"/>
      <c r="L106" s="66"/>
      <c r="M106" s="66"/>
      <c r="N106" s="66"/>
      <c r="O106" s="66"/>
    </row>
    <row r="107" spans="2:15" s="30" customFormat="1" ht="12" customHeight="1">
      <c r="B107" s="50">
        <v>321</v>
      </c>
      <c r="C107" s="45"/>
      <c r="E107" s="269" t="s">
        <v>275</v>
      </c>
      <c r="F107" s="269"/>
      <c r="G107" s="269"/>
      <c r="H107" s="269"/>
      <c r="I107" s="269"/>
      <c r="J107" s="92">
        <f>SUM(J108:J111)</f>
        <v>57505.49</v>
      </c>
      <c r="K107" s="92">
        <f>SUM(K108:K111)</f>
        <v>87500</v>
      </c>
      <c r="L107" s="92">
        <f>SUM(L108:L111)</f>
        <v>87500</v>
      </c>
      <c r="M107" s="92">
        <f>SUM(M108:M111)</f>
        <v>74474</v>
      </c>
      <c r="N107" s="37">
        <f>M107/J107*100</f>
        <v>129.5076348362565</v>
      </c>
      <c r="O107" s="37">
        <f>M107/L107*100</f>
        <v>85.11314285714285</v>
      </c>
    </row>
    <row r="108" spans="2:15" s="30" customFormat="1" ht="12" customHeight="1">
      <c r="B108" s="45"/>
      <c r="C108" s="45">
        <v>3211</v>
      </c>
      <c r="D108" s="51"/>
      <c r="E108" s="253" t="s">
        <v>276</v>
      </c>
      <c r="F108" s="253"/>
      <c r="G108" s="253"/>
      <c r="H108" s="253"/>
      <c r="I108" s="253"/>
      <c r="J108" s="66">
        <f aca="true" t="shared" si="3" ref="J108:M111">J259+J516</f>
        <v>10</v>
      </c>
      <c r="K108" s="66">
        <f t="shared" si="3"/>
        <v>4500</v>
      </c>
      <c r="L108" s="66">
        <f t="shared" si="3"/>
        <v>4500</v>
      </c>
      <c r="M108" s="66">
        <f t="shared" si="3"/>
        <v>4488</v>
      </c>
      <c r="N108" s="39">
        <f>M108/J108*100</f>
        <v>44880</v>
      </c>
      <c r="O108" s="39">
        <f>M108/L108*100</f>
        <v>99.73333333333333</v>
      </c>
    </row>
    <row r="109" spans="2:15" s="30" customFormat="1" ht="12" customHeight="1">
      <c r="B109" s="45"/>
      <c r="C109" s="45">
        <v>3212</v>
      </c>
      <c r="D109" s="51"/>
      <c r="E109" s="253" t="s">
        <v>156</v>
      </c>
      <c r="F109" s="253"/>
      <c r="G109" s="253"/>
      <c r="H109" s="253"/>
      <c r="I109" s="253"/>
      <c r="J109" s="66">
        <f t="shared" si="3"/>
        <v>37171</v>
      </c>
      <c r="K109" s="66">
        <f t="shared" si="3"/>
        <v>53000</v>
      </c>
      <c r="L109" s="66">
        <f t="shared" si="3"/>
        <v>53000</v>
      </c>
      <c r="M109" s="66">
        <f t="shared" si="3"/>
        <v>50910</v>
      </c>
      <c r="N109" s="39">
        <f>M109/J109*100</f>
        <v>136.9616098571467</v>
      </c>
      <c r="O109" s="39">
        <f>M109/L109*100</f>
        <v>96.0566037735849</v>
      </c>
    </row>
    <row r="110" spans="2:15" s="30" customFormat="1" ht="12" customHeight="1">
      <c r="B110" s="45"/>
      <c r="C110" s="45">
        <v>3213</v>
      </c>
      <c r="D110" s="51"/>
      <c r="E110" s="253" t="s">
        <v>277</v>
      </c>
      <c r="F110" s="253"/>
      <c r="G110" s="253"/>
      <c r="H110" s="253"/>
      <c r="I110" s="253"/>
      <c r="J110" s="66">
        <f t="shared" si="3"/>
        <v>2119.49</v>
      </c>
      <c r="K110" s="66">
        <f t="shared" si="3"/>
        <v>7000</v>
      </c>
      <c r="L110" s="66">
        <f t="shared" si="3"/>
        <v>7000</v>
      </c>
      <c r="M110" s="66">
        <f t="shared" si="3"/>
        <v>800</v>
      </c>
      <c r="N110" s="39">
        <f>M110/J110*100</f>
        <v>37.744929204667166</v>
      </c>
      <c r="O110" s="39">
        <f>M110/L110*100</f>
        <v>11.428571428571429</v>
      </c>
    </row>
    <row r="111" spans="2:15" s="30" customFormat="1" ht="12" customHeight="1">
      <c r="B111" s="45"/>
      <c r="C111" s="45">
        <v>3214</v>
      </c>
      <c r="D111" s="51"/>
      <c r="E111" s="253" t="s">
        <v>132</v>
      </c>
      <c r="F111" s="253"/>
      <c r="G111" s="253"/>
      <c r="H111" s="253"/>
      <c r="I111" s="253"/>
      <c r="J111" s="66">
        <f t="shared" si="3"/>
        <v>18205</v>
      </c>
      <c r="K111" s="66">
        <f t="shared" si="3"/>
        <v>23000</v>
      </c>
      <c r="L111" s="66">
        <f t="shared" si="3"/>
        <v>23000</v>
      </c>
      <c r="M111" s="66">
        <f t="shared" si="3"/>
        <v>18276</v>
      </c>
      <c r="N111" s="39">
        <f>M111/J111*100</f>
        <v>100.39000274649821</v>
      </c>
      <c r="O111" s="39">
        <f>M111/L111*100</f>
        <v>79.4608695652174</v>
      </c>
    </row>
    <row r="112" spans="2:15" s="30" customFormat="1" ht="12" customHeight="1">
      <c r="B112" s="45"/>
      <c r="C112" s="45"/>
      <c r="D112" s="51"/>
      <c r="E112" s="253"/>
      <c r="F112" s="253"/>
      <c r="G112" s="253"/>
      <c r="H112" s="253"/>
      <c r="I112" s="253"/>
      <c r="J112" s="66"/>
      <c r="K112" s="66"/>
      <c r="L112" s="66"/>
      <c r="M112" s="66"/>
      <c r="N112" s="66"/>
      <c r="O112" s="66"/>
    </row>
    <row r="113" spans="2:15" s="30" customFormat="1" ht="12" customHeight="1">
      <c r="B113" s="50">
        <v>322</v>
      </c>
      <c r="C113" s="45"/>
      <c r="E113" s="269" t="s">
        <v>278</v>
      </c>
      <c r="F113" s="269"/>
      <c r="G113" s="269"/>
      <c r="H113" s="269"/>
      <c r="I113" s="269"/>
      <c r="J113" s="92">
        <f>SUM(J114:J119)</f>
        <v>542664.2799999999</v>
      </c>
      <c r="K113" s="92">
        <f>SUM(K114:K119)</f>
        <v>679500</v>
      </c>
      <c r="L113" s="92">
        <f>SUM(L114:L119)</f>
        <v>679500</v>
      </c>
      <c r="M113" s="92">
        <f>SUM(M114:M119)</f>
        <v>589117.7000000001</v>
      </c>
      <c r="N113" s="37">
        <f aca="true" t="shared" si="4" ref="N113:N119">M113/J113*100</f>
        <v>108.56025017898729</v>
      </c>
      <c r="O113" s="37">
        <f aca="true" t="shared" si="5" ref="O113:O119">M113/L113*100</f>
        <v>86.69870493009567</v>
      </c>
    </row>
    <row r="114" spans="2:15" s="30" customFormat="1" ht="12" customHeight="1">
      <c r="B114" s="45"/>
      <c r="C114" s="45">
        <v>3221</v>
      </c>
      <c r="D114" s="51"/>
      <c r="E114" s="253" t="s">
        <v>279</v>
      </c>
      <c r="F114" s="253"/>
      <c r="G114" s="253"/>
      <c r="H114" s="253"/>
      <c r="I114" s="253"/>
      <c r="J114" s="66">
        <f>J265+J522</f>
        <v>98966.23999999999</v>
      </c>
      <c r="K114" s="66">
        <f>K265+K522</f>
        <v>95000</v>
      </c>
      <c r="L114" s="66">
        <f>L265+L522</f>
        <v>95000</v>
      </c>
      <c r="M114" s="66">
        <f>M265+M522</f>
        <v>81291.15</v>
      </c>
      <c r="N114" s="39">
        <f t="shared" si="4"/>
        <v>82.14028339360978</v>
      </c>
      <c r="O114" s="42">
        <f t="shared" si="5"/>
        <v>85.56963157894735</v>
      </c>
    </row>
    <row r="115" spans="1:15" s="107" customFormat="1" ht="12" customHeight="1">
      <c r="A115" s="30"/>
      <c r="B115" s="45"/>
      <c r="C115" s="45">
        <v>3222</v>
      </c>
      <c r="D115" s="51"/>
      <c r="E115" s="253" t="s">
        <v>346</v>
      </c>
      <c r="F115" s="253"/>
      <c r="G115" s="253"/>
      <c r="H115" s="253"/>
      <c r="I115" s="253"/>
      <c r="J115" s="66">
        <f>J523</f>
        <v>110929.62</v>
      </c>
      <c r="K115" s="66">
        <f>K523</f>
        <v>180000</v>
      </c>
      <c r="L115" s="66">
        <f>L523</f>
        <v>180000</v>
      </c>
      <c r="M115" s="66">
        <f>M523</f>
        <v>159529.44</v>
      </c>
      <c r="N115" s="42">
        <f t="shared" si="4"/>
        <v>143.81140041767026</v>
      </c>
      <c r="O115" s="42">
        <f t="shared" si="5"/>
        <v>88.62746666666666</v>
      </c>
    </row>
    <row r="116" spans="2:15" s="30" customFormat="1" ht="12" customHeight="1">
      <c r="B116" s="45"/>
      <c r="C116" s="45">
        <v>3223</v>
      </c>
      <c r="D116" s="51"/>
      <c r="E116" s="253" t="s">
        <v>280</v>
      </c>
      <c r="F116" s="253"/>
      <c r="G116" s="253"/>
      <c r="H116" s="253"/>
      <c r="I116" s="253"/>
      <c r="J116" s="66">
        <f>J266+J357+J524</f>
        <v>214887.69999999998</v>
      </c>
      <c r="K116" s="66">
        <f>K266+K357+K524</f>
        <v>200000</v>
      </c>
      <c r="L116" s="66">
        <f>L266+L357+L524</f>
        <v>200000</v>
      </c>
      <c r="M116" s="66">
        <f>M266+M357+M524</f>
        <v>199973.13</v>
      </c>
      <c r="N116" s="39">
        <f t="shared" si="4"/>
        <v>93.05936542668567</v>
      </c>
      <c r="O116" s="42">
        <f t="shared" si="5"/>
        <v>99.986565</v>
      </c>
    </row>
    <row r="117" spans="2:15" s="30" customFormat="1" ht="12" customHeight="1">
      <c r="B117" s="45"/>
      <c r="C117" s="45">
        <v>3224</v>
      </c>
      <c r="D117" s="51"/>
      <c r="E117" s="253" t="s">
        <v>281</v>
      </c>
      <c r="F117" s="253"/>
      <c r="G117" s="253"/>
      <c r="H117" s="253"/>
      <c r="I117" s="253"/>
      <c r="J117" s="66">
        <f>J267+J337+J347+J374+J525</f>
        <v>74437.76999999999</v>
      </c>
      <c r="K117" s="66">
        <f>K267+K337+K347+K374+K525</f>
        <v>166000</v>
      </c>
      <c r="L117" s="66">
        <f>L267+L337+L347+L374+L525</f>
        <v>166000</v>
      </c>
      <c r="M117" s="66">
        <f>M267+M337+M347+M374+M525</f>
        <v>128671.33000000002</v>
      </c>
      <c r="N117" s="39">
        <f t="shared" si="4"/>
        <v>172.85758291791927</v>
      </c>
      <c r="O117" s="42">
        <f t="shared" si="5"/>
        <v>77.51284939759037</v>
      </c>
    </row>
    <row r="118" spans="2:15" s="30" customFormat="1" ht="12" customHeight="1">
      <c r="B118" s="45"/>
      <c r="C118" s="45">
        <v>3225</v>
      </c>
      <c r="D118" s="51"/>
      <c r="E118" s="253" t="s">
        <v>282</v>
      </c>
      <c r="F118" s="253"/>
      <c r="G118" s="253"/>
      <c r="H118" s="253"/>
      <c r="I118" s="253"/>
      <c r="J118" s="66">
        <f>J268+J526</f>
        <v>42768.99</v>
      </c>
      <c r="K118" s="66">
        <f>K268+K526</f>
        <v>35000</v>
      </c>
      <c r="L118" s="66">
        <f>L268+L526</f>
        <v>35000</v>
      </c>
      <c r="M118" s="66">
        <f>M268+M526</f>
        <v>17131.1</v>
      </c>
      <c r="N118" s="39">
        <f t="shared" si="4"/>
        <v>40.05495570505639</v>
      </c>
      <c r="O118" s="42">
        <f t="shared" si="5"/>
        <v>48.946</v>
      </c>
    </row>
    <row r="119" spans="1:15" s="107" customFormat="1" ht="12" customHeight="1">
      <c r="A119" s="30"/>
      <c r="B119" s="45"/>
      <c r="C119" s="45">
        <v>3227</v>
      </c>
      <c r="D119" s="51"/>
      <c r="E119" s="253" t="s">
        <v>349</v>
      </c>
      <c r="F119" s="253"/>
      <c r="G119" s="253"/>
      <c r="H119" s="253"/>
      <c r="I119" s="253"/>
      <c r="J119" s="66">
        <f>J527</f>
        <v>673.96</v>
      </c>
      <c r="K119" s="66">
        <f>K527</f>
        <v>3500</v>
      </c>
      <c r="L119" s="66">
        <f>L527</f>
        <v>3500</v>
      </c>
      <c r="M119" s="66">
        <f>M527</f>
        <v>2521.55</v>
      </c>
      <c r="N119" s="42">
        <f t="shared" si="4"/>
        <v>374.1394148020654</v>
      </c>
      <c r="O119" s="42">
        <f t="shared" si="5"/>
        <v>72.04428571428572</v>
      </c>
    </row>
    <row r="120" spans="2:15" s="30" customFormat="1" ht="12" customHeight="1">
      <c r="B120" s="45"/>
      <c r="C120" s="45"/>
      <c r="D120" s="51"/>
      <c r="E120" s="253"/>
      <c r="F120" s="253"/>
      <c r="G120" s="253"/>
      <c r="H120" s="253"/>
      <c r="I120" s="253"/>
      <c r="J120" s="66"/>
      <c r="K120" s="66"/>
      <c r="L120" s="66"/>
      <c r="M120" s="66"/>
      <c r="N120" s="66"/>
      <c r="O120" s="66"/>
    </row>
    <row r="121" spans="2:15" s="30" customFormat="1" ht="12" customHeight="1">
      <c r="B121" s="50">
        <v>323</v>
      </c>
      <c r="C121" s="45"/>
      <c r="E121" s="269" t="s">
        <v>283</v>
      </c>
      <c r="F121" s="269"/>
      <c r="G121" s="269"/>
      <c r="H121" s="269"/>
      <c r="I121" s="269"/>
      <c r="J121" s="92">
        <f>SUM(J122:J130)</f>
        <v>1686525.5300000003</v>
      </c>
      <c r="K121" s="92">
        <f>SUM(K122:K130)</f>
        <v>2248700</v>
      </c>
      <c r="L121" s="92">
        <f>SUM(L122:L130)</f>
        <v>2248700</v>
      </c>
      <c r="M121" s="92">
        <f>SUM(M122:M130)</f>
        <v>1994587.3599999999</v>
      </c>
      <c r="N121" s="37">
        <f>M121/J121*100</f>
        <v>118.26606384072937</v>
      </c>
      <c r="O121" s="37">
        <f>M121/L121*100</f>
        <v>88.69957575488058</v>
      </c>
    </row>
    <row r="122" spans="2:15" s="30" customFormat="1" ht="12" customHeight="1">
      <c r="B122" s="45"/>
      <c r="C122" s="45">
        <v>3231</v>
      </c>
      <c r="D122" s="51"/>
      <c r="E122" s="253" t="s">
        <v>34</v>
      </c>
      <c r="F122" s="253"/>
      <c r="G122" s="253"/>
      <c r="H122" s="253"/>
      <c r="I122" s="253"/>
      <c r="J122" s="66">
        <f>J271+J530</f>
        <v>23765.36</v>
      </c>
      <c r="K122" s="66">
        <f>K271+K530</f>
        <v>32000</v>
      </c>
      <c r="L122" s="66">
        <f>L271+L530</f>
        <v>32000</v>
      </c>
      <c r="M122" s="66">
        <f>M271+M530</f>
        <v>27082.22</v>
      </c>
      <c r="N122" s="39">
        <f aca="true" t="shared" si="6" ref="N122:N130">M122/J122*100</f>
        <v>113.95670000370286</v>
      </c>
      <c r="O122" s="39">
        <f aca="true" t="shared" si="7" ref="O122:O130">M122/L122*100</f>
        <v>84.63193749999999</v>
      </c>
    </row>
    <row r="123" spans="2:15" s="30" customFormat="1" ht="12" customHeight="1">
      <c r="B123" s="45"/>
      <c r="C123" s="45">
        <v>3232</v>
      </c>
      <c r="D123" s="51"/>
      <c r="E123" s="253" t="s">
        <v>284</v>
      </c>
      <c r="F123" s="253"/>
      <c r="G123" s="253"/>
      <c r="H123" s="253"/>
      <c r="I123" s="253"/>
      <c r="J123" s="66">
        <f>J272+J340+J350+J377+J360+J531</f>
        <v>715184.55</v>
      </c>
      <c r="K123" s="66">
        <f>K272+K340+K350+K377+K360+K531</f>
        <v>1168000</v>
      </c>
      <c r="L123" s="66">
        <f>L272+L340+L350+L377+L360+L531</f>
        <v>1168000</v>
      </c>
      <c r="M123" s="66">
        <f>M272+M340+M350+M377+M360+M531</f>
        <v>1078694.18</v>
      </c>
      <c r="N123" s="39">
        <f t="shared" si="6"/>
        <v>150.82738853908407</v>
      </c>
      <c r="O123" s="39">
        <f t="shared" si="7"/>
        <v>92.35395376712329</v>
      </c>
    </row>
    <row r="124" spans="2:15" s="30" customFormat="1" ht="12" customHeight="1">
      <c r="B124" s="45"/>
      <c r="C124" s="45">
        <v>3233</v>
      </c>
      <c r="D124" s="51"/>
      <c r="E124" s="253" t="s">
        <v>285</v>
      </c>
      <c r="F124" s="253"/>
      <c r="G124" s="253"/>
      <c r="H124" s="253"/>
      <c r="I124" s="253"/>
      <c r="J124" s="66">
        <f>J273+J532</f>
        <v>17722.79</v>
      </c>
      <c r="K124" s="66">
        <f>K273+K532</f>
        <v>38000</v>
      </c>
      <c r="L124" s="66">
        <f>L273+L532</f>
        <v>38000</v>
      </c>
      <c r="M124" s="66">
        <f>M273+M532</f>
        <v>37023.49</v>
      </c>
      <c r="N124" s="39">
        <f t="shared" si="6"/>
        <v>208.90328215817036</v>
      </c>
      <c r="O124" s="39">
        <f t="shared" si="7"/>
        <v>97.43023684210526</v>
      </c>
    </row>
    <row r="125" spans="2:15" s="30" customFormat="1" ht="12" customHeight="1">
      <c r="B125" s="45"/>
      <c r="C125" s="45">
        <v>3234</v>
      </c>
      <c r="D125" s="51"/>
      <c r="E125" s="253" t="s">
        <v>4</v>
      </c>
      <c r="F125" s="253"/>
      <c r="G125" s="253"/>
      <c r="H125" s="253"/>
      <c r="I125" s="253"/>
      <c r="J125" s="66">
        <f>J274+J367+J378+J379+J380+J381+J382+J383+J533</f>
        <v>298591.16</v>
      </c>
      <c r="K125" s="66">
        <f>K274+K367+K378+K379+K380+K381+K382+K383+K533</f>
        <v>331000</v>
      </c>
      <c r="L125" s="66">
        <f>L274+L367+L378+L379+L380+L381+L382+L383+L533</f>
        <v>331000</v>
      </c>
      <c r="M125" s="66">
        <f>M274+M367+M378+M379+M380+M381+M382+M383+M533</f>
        <v>272519.05</v>
      </c>
      <c r="N125" s="39">
        <f t="shared" si="6"/>
        <v>91.26829139884785</v>
      </c>
      <c r="O125" s="39">
        <f t="shared" si="7"/>
        <v>82.33203927492447</v>
      </c>
    </row>
    <row r="126" spans="2:15" s="30" customFormat="1" ht="12" customHeight="1">
      <c r="B126" s="45"/>
      <c r="C126" s="45">
        <v>3235</v>
      </c>
      <c r="D126" s="51"/>
      <c r="E126" s="253" t="s">
        <v>170</v>
      </c>
      <c r="F126" s="253"/>
      <c r="G126" s="253"/>
      <c r="H126" s="253"/>
      <c r="I126" s="253"/>
      <c r="J126" s="66">
        <f>J275+J534</f>
        <v>2802.06</v>
      </c>
      <c r="K126" s="66">
        <f>K275+K534</f>
        <v>6000</v>
      </c>
      <c r="L126" s="66">
        <f>L275+L534</f>
        <v>6000</v>
      </c>
      <c r="M126" s="66">
        <f>M275+M534</f>
        <v>4732.43</v>
      </c>
      <c r="N126" s="39">
        <f t="shared" si="6"/>
        <v>168.8911015467192</v>
      </c>
      <c r="O126" s="39">
        <f t="shared" si="7"/>
        <v>78.87383333333334</v>
      </c>
    </row>
    <row r="127" spans="2:15" s="30" customFormat="1" ht="12" customHeight="1">
      <c r="B127" s="45"/>
      <c r="C127" s="45">
        <v>3236</v>
      </c>
      <c r="D127" s="51"/>
      <c r="E127" s="253" t="s">
        <v>5</v>
      </c>
      <c r="F127" s="253"/>
      <c r="G127" s="253"/>
      <c r="H127" s="253"/>
      <c r="I127" s="253"/>
      <c r="J127" s="66">
        <f>J590+J535</f>
        <v>26456.7</v>
      </c>
      <c r="K127" s="66">
        <f>K590+K535</f>
        <v>34000</v>
      </c>
      <c r="L127" s="66">
        <f>L590+L535</f>
        <v>34000</v>
      </c>
      <c r="M127" s="66">
        <f>M590+M535</f>
        <v>32932.600000000006</v>
      </c>
      <c r="N127" s="39">
        <f t="shared" si="6"/>
        <v>124.47735356261364</v>
      </c>
      <c r="O127" s="39">
        <f t="shared" si="7"/>
        <v>96.86058823529413</v>
      </c>
    </row>
    <row r="128" spans="2:15" s="30" customFormat="1" ht="12" customHeight="1">
      <c r="B128" s="45"/>
      <c r="C128" s="45">
        <v>3237</v>
      </c>
      <c r="D128" s="51"/>
      <c r="E128" s="253" t="s">
        <v>286</v>
      </c>
      <c r="F128" s="253"/>
      <c r="G128" s="253"/>
      <c r="H128" s="253"/>
      <c r="I128" s="253"/>
      <c r="J128" s="66">
        <f>J277+J536</f>
        <v>521230.91000000003</v>
      </c>
      <c r="K128" s="66">
        <f>K277+K536</f>
        <v>534000</v>
      </c>
      <c r="L128" s="66">
        <f>L277+L536</f>
        <v>534000</v>
      </c>
      <c r="M128" s="66">
        <f>M277+M536</f>
        <v>471373.45</v>
      </c>
      <c r="N128" s="39">
        <f t="shared" si="6"/>
        <v>90.43466934837</v>
      </c>
      <c r="O128" s="39">
        <f t="shared" si="7"/>
        <v>88.27218164794007</v>
      </c>
    </row>
    <row r="129" spans="2:15" s="30" customFormat="1" ht="12" customHeight="1">
      <c r="B129" s="45"/>
      <c r="C129" s="45">
        <v>3238</v>
      </c>
      <c r="D129" s="51"/>
      <c r="E129" s="253" t="s">
        <v>287</v>
      </c>
      <c r="F129" s="253"/>
      <c r="G129" s="253"/>
      <c r="H129" s="253"/>
      <c r="I129" s="253"/>
      <c r="J129" s="66">
        <f aca="true" t="shared" si="8" ref="J129:M130">J285+J537</f>
        <v>12330.64</v>
      </c>
      <c r="K129" s="66">
        <f t="shared" si="8"/>
        <v>15700</v>
      </c>
      <c r="L129" s="66">
        <f t="shared" si="8"/>
        <v>15700</v>
      </c>
      <c r="M129" s="66">
        <f t="shared" si="8"/>
        <v>12308.98</v>
      </c>
      <c r="N129" s="39">
        <f t="shared" si="6"/>
        <v>99.82434001803637</v>
      </c>
      <c r="O129" s="39">
        <f t="shared" si="7"/>
        <v>78.40114649681529</v>
      </c>
    </row>
    <row r="130" spans="2:15" s="30" customFormat="1" ht="12" customHeight="1">
      <c r="B130" s="45"/>
      <c r="C130" s="45">
        <v>3239</v>
      </c>
      <c r="D130" s="51"/>
      <c r="E130" s="253" t="s">
        <v>288</v>
      </c>
      <c r="F130" s="253"/>
      <c r="G130" s="253"/>
      <c r="H130" s="253"/>
      <c r="I130" s="253"/>
      <c r="J130" s="66">
        <f t="shared" si="8"/>
        <v>68441.36</v>
      </c>
      <c r="K130" s="66">
        <f t="shared" si="8"/>
        <v>90000</v>
      </c>
      <c r="L130" s="66">
        <f t="shared" si="8"/>
        <v>90000</v>
      </c>
      <c r="M130" s="66">
        <f t="shared" si="8"/>
        <v>57920.96</v>
      </c>
      <c r="N130" s="39">
        <f t="shared" si="6"/>
        <v>84.62859300282753</v>
      </c>
      <c r="O130" s="39">
        <f t="shared" si="7"/>
        <v>64.35662222222223</v>
      </c>
    </row>
    <row r="131" spans="2:15" s="30" customFormat="1" ht="12" customHeight="1">
      <c r="B131" s="45"/>
      <c r="C131" s="45"/>
      <c r="D131" s="51"/>
      <c r="E131" s="253"/>
      <c r="F131" s="253"/>
      <c r="G131" s="253"/>
      <c r="H131" s="253"/>
      <c r="I131" s="253"/>
      <c r="J131" s="66"/>
      <c r="K131" s="66"/>
      <c r="L131" s="66"/>
      <c r="M131" s="66"/>
      <c r="N131" s="66"/>
      <c r="O131" s="66"/>
    </row>
    <row r="132" spans="2:15" s="30" customFormat="1" ht="12" customHeight="1">
      <c r="B132" s="50">
        <v>324</v>
      </c>
      <c r="C132" s="45"/>
      <c r="E132" s="269" t="s">
        <v>257</v>
      </c>
      <c r="F132" s="269"/>
      <c r="G132" s="269"/>
      <c r="H132" s="269"/>
      <c r="I132" s="269"/>
      <c r="J132" s="92">
        <f>SUM(J133)</f>
        <v>3000</v>
      </c>
      <c r="K132" s="92">
        <f>SUM(K133)</f>
        <v>0</v>
      </c>
      <c r="L132" s="92">
        <f>SUM(L133)</f>
        <v>0</v>
      </c>
      <c r="M132" s="92">
        <f>SUM(M133)</f>
        <v>0</v>
      </c>
      <c r="N132" s="37">
        <f>M132/J132*100</f>
        <v>0</v>
      </c>
      <c r="O132" s="37">
        <v>0</v>
      </c>
    </row>
    <row r="133" spans="2:15" s="30" customFormat="1" ht="12" customHeight="1">
      <c r="B133" s="45"/>
      <c r="C133" s="45">
        <v>3241</v>
      </c>
      <c r="D133" s="51"/>
      <c r="E133" s="253" t="s">
        <v>257</v>
      </c>
      <c r="F133" s="253"/>
      <c r="G133" s="253"/>
      <c r="H133" s="253"/>
      <c r="I133" s="253"/>
      <c r="J133" s="66">
        <f>J289</f>
        <v>3000</v>
      </c>
      <c r="K133" s="66">
        <f>K289</f>
        <v>0</v>
      </c>
      <c r="L133" s="66">
        <f>L289</f>
        <v>0</v>
      </c>
      <c r="M133" s="66">
        <f>M289</f>
        <v>0</v>
      </c>
      <c r="N133" s="39">
        <f>M133/J133*100</f>
        <v>0</v>
      </c>
      <c r="O133" s="39">
        <v>0</v>
      </c>
    </row>
    <row r="134" spans="2:15" s="30" customFormat="1" ht="12" customHeight="1">
      <c r="B134" s="45"/>
      <c r="C134" s="45"/>
      <c r="D134" s="51"/>
      <c r="E134" s="253"/>
      <c r="F134" s="253"/>
      <c r="G134" s="253"/>
      <c r="H134" s="253"/>
      <c r="I134" s="253"/>
      <c r="J134" s="66"/>
      <c r="K134" s="66"/>
      <c r="L134" s="66"/>
      <c r="M134" s="66"/>
      <c r="N134" s="39"/>
      <c r="O134" s="39"/>
    </row>
    <row r="135" spans="2:15" s="30" customFormat="1" ht="12" customHeight="1">
      <c r="B135" s="50">
        <v>329</v>
      </c>
      <c r="C135" s="45"/>
      <c r="E135" s="269" t="s">
        <v>289</v>
      </c>
      <c r="F135" s="269"/>
      <c r="G135" s="269"/>
      <c r="H135" s="269"/>
      <c r="I135" s="269"/>
      <c r="J135" s="92">
        <f>SUM(J136:J142)</f>
        <v>95444.71</v>
      </c>
      <c r="K135" s="92">
        <f>SUM(K136:K142)</f>
        <v>264896</v>
      </c>
      <c r="L135" s="92">
        <f>SUM(L136:L142)</f>
        <v>264896</v>
      </c>
      <c r="M135" s="92">
        <f>SUM(M136:M142)</f>
        <v>233690.21999999997</v>
      </c>
      <c r="N135" s="37">
        <f aca="true" t="shared" si="9" ref="N135:N142">M135/J135*100</f>
        <v>244.8435539277137</v>
      </c>
      <c r="O135" s="37">
        <f aca="true" t="shared" si="10" ref="O135:O142">M135/L135*100</f>
        <v>88.21961071514858</v>
      </c>
    </row>
    <row r="136" spans="2:15" s="30" customFormat="1" ht="12" customHeight="1">
      <c r="B136" s="50"/>
      <c r="C136" s="45">
        <v>3291</v>
      </c>
      <c r="E136" s="253" t="s">
        <v>157</v>
      </c>
      <c r="F136" s="253"/>
      <c r="G136" s="253"/>
      <c r="H136" s="253"/>
      <c r="I136" s="253"/>
      <c r="J136" s="66">
        <f>J233+J234</f>
        <v>12852.99</v>
      </c>
      <c r="K136" s="66">
        <f>K233+K234</f>
        <v>155000</v>
      </c>
      <c r="L136" s="66">
        <f>L233+L234</f>
        <v>155000</v>
      </c>
      <c r="M136" s="66">
        <f>M233+M234</f>
        <v>145714.47</v>
      </c>
      <c r="N136" s="39">
        <f t="shared" si="9"/>
        <v>1133.7009520741865</v>
      </c>
      <c r="O136" s="39">
        <f t="shared" si="10"/>
        <v>94.00933548387097</v>
      </c>
    </row>
    <row r="137" spans="1:15" s="107" customFormat="1" ht="12" customHeight="1">
      <c r="A137" s="30"/>
      <c r="B137" s="45"/>
      <c r="C137" s="45">
        <v>3292</v>
      </c>
      <c r="D137" s="51"/>
      <c r="E137" s="253" t="s">
        <v>358</v>
      </c>
      <c r="F137" s="253"/>
      <c r="G137" s="253"/>
      <c r="H137" s="253"/>
      <c r="I137" s="253"/>
      <c r="J137" s="66">
        <f>J541</f>
        <v>4510.09</v>
      </c>
      <c r="K137" s="66">
        <f>K541</f>
        <v>0</v>
      </c>
      <c r="L137" s="66">
        <f>L541</f>
        <v>0</v>
      </c>
      <c r="M137" s="66">
        <f>M541</f>
        <v>13764.93</v>
      </c>
      <c r="N137" s="39">
        <f t="shared" si="9"/>
        <v>305.20300038358437</v>
      </c>
      <c r="O137" s="39">
        <v>0</v>
      </c>
    </row>
    <row r="138" spans="2:15" s="30" customFormat="1" ht="12" customHeight="1">
      <c r="B138" s="45"/>
      <c r="C138" s="45">
        <v>3293</v>
      </c>
      <c r="D138" s="51"/>
      <c r="E138" s="253" t="s">
        <v>290</v>
      </c>
      <c r="F138" s="253"/>
      <c r="G138" s="253"/>
      <c r="H138" s="253"/>
      <c r="I138" s="253"/>
      <c r="J138" s="66">
        <f aca="true" t="shared" si="11" ref="J138:M140">J292+J542</f>
        <v>42993.17</v>
      </c>
      <c r="K138" s="66">
        <f t="shared" si="11"/>
        <v>40000</v>
      </c>
      <c r="L138" s="66">
        <f t="shared" si="11"/>
        <v>40000</v>
      </c>
      <c r="M138" s="66">
        <f t="shared" si="11"/>
        <v>20364.87</v>
      </c>
      <c r="N138" s="39">
        <f t="shared" si="9"/>
        <v>47.367686541839085</v>
      </c>
      <c r="O138" s="39">
        <f t="shared" si="10"/>
        <v>50.91217499999999</v>
      </c>
    </row>
    <row r="139" spans="2:15" s="30" customFormat="1" ht="12" customHeight="1">
      <c r="B139" s="45"/>
      <c r="C139" s="45">
        <v>3294</v>
      </c>
      <c r="D139" s="51"/>
      <c r="E139" s="253" t="s">
        <v>91</v>
      </c>
      <c r="F139" s="253"/>
      <c r="G139" s="253"/>
      <c r="H139" s="253"/>
      <c r="I139" s="253"/>
      <c r="J139" s="66">
        <f t="shared" si="11"/>
        <v>17339.16</v>
      </c>
      <c r="K139" s="66">
        <f t="shared" si="11"/>
        <v>15000</v>
      </c>
      <c r="L139" s="66">
        <f t="shared" si="11"/>
        <v>15000</v>
      </c>
      <c r="M139" s="66">
        <f t="shared" si="11"/>
        <v>15644.52</v>
      </c>
      <c r="N139" s="39">
        <f t="shared" si="9"/>
        <v>90.22651616341277</v>
      </c>
      <c r="O139" s="39">
        <f t="shared" si="10"/>
        <v>104.29680000000002</v>
      </c>
    </row>
    <row r="140" spans="1:16" s="107" customFormat="1" ht="12" customHeight="1">
      <c r="A140" s="30"/>
      <c r="B140" s="45"/>
      <c r="C140" s="45">
        <v>3295</v>
      </c>
      <c r="D140" s="73"/>
      <c r="E140" s="253" t="s">
        <v>359</v>
      </c>
      <c r="F140" s="253"/>
      <c r="G140" s="253"/>
      <c r="H140" s="253"/>
      <c r="I140" s="253"/>
      <c r="J140" s="66">
        <f t="shared" si="11"/>
        <v>140</v>
      </c>
      <c r="K140" s="66">
        <f t="shared" si="11"/>
        <v>10300</v>
      </c>
      <c r="L140" s="66">
        <f t="shared" si="11"/>
        <v>10300</v>
      </c>
      <c r="M140" s="66">
        <f t="shared" si="11"/>
        <v>21639.81</v>
      </c>
      <c r="N140" s="39">
        <f t="shared" si="9"/>
        <v>15457.007142857143</v>
      </c>
      <c r="O140" s="39">
        <f t="shared" si="10"/>
        <v>210.0952427184466</v>
      </c>
      <c r="P140" s="108"/>
    </row>
    <row r="141" spans="1:15" s="107" customFormat="1" ht="12" customHeight="1">
      <c r="A141" s="30"/>
      <c r="B141" s="45"/>
      <c r="C141" s="45">
        <v>3296</v>
      </c>
      <c r="D141" s="51"/>
      <c r="E141" s="253" t="s">
        <v>253</v>
      </c>
      <c r="F141" s="253"/>
      <c r="G141" s="253"/>
      <c r="H141" s="253"/>
      <c r="I141" s="253"/>
      <c r="J141" s="66">
        <f>J295</f>
        <v>0</v>
      </c>
      <c r="K141" s="66">
        <f>K295</f>
        <v>10000</v>
      </c>
      <c r="L141" s="66">
        <f>L295</f>
        <v>10000</v>
      </c>
      <c r="M141" s="66">
        <f>M295</f>
        <v>1811.8</v>
      </c>
      <c r="N141" s="39">
        <v>0</v>
      </c>
      <c r="O141" s="39">
        <f t="shared" si="10"/>
        <v>18.118000000000002</v>
      </c>
    </row>
    <row r="142" spans="2:15" s="30" customFormat="1" ht="12" customHeight="1">
      <c r="B142" s="45"/>
      <c r="C142" s="45">
        <v>3299</v>
      </c>
      <c r="D142" s="51"/>
      <c r="E142" s="253" t="s">
        <v>289</v>
      </c>
      <c r="F142" s="253"/>
      <c r="G142" s="253"/>
      <c r="H142" s="253"/>
      <c r="I142" s="253"/>
      <c r="J142" s="66">
        <f>J296+J545</f>
        <v>17609.3</v>
      </c>
      <c r="K142" s="66">
        <f>K296+K545</f>
        <v>34596</v>
      </c>
      <c r="L142" s="66">
        <f>L296+L545</f>
        <v>34596</v>
      </c>
      <c r="M142" s="66">
        <f>M296+M545</f>
        <v>14749.82</v>
      </c>
      <c r="N142" s="39">
        <f t="shared" si="9"/>
        <v>83.7615350979312</v>
      </c>
      <c r="O142" s="39">
        <f t="shared" si="10"/>
        <v>42.634466412302</v>
      </c>
    </row>
    <row r="143" spans="1:15" s="30" customFormat="1" ht="12" customHeight="1">
      <c r="A143" s="49"/>
      <c r="B143" s="45"/>
      <c r="C143" s="45"/>
      <c r="E143" s="253"/>
      <c r="F143" s="253"/>
      <c r="G143" s="253"/>
      <c r="H143" s="253"/>
      <c r="I143" s="253"/>
      <c r="J143" s="66"/>
      <c r="K143" s="66"/>
      <c r="L143" s="66"/>
      <c r="M143" s="66"/>
      <c r="N143" s="66"/>
      <c r="O143" s="66"/>
    </row>
    <row r="144" spans="1:15" s="30" customFormat="1" ht="12" customHeight="1">
      <c r="A144" s="199">
        <v>34</v>
      </c>
      <c r="B144" s="200"/>
      <c r="C144" s="200"/>
      <c r="D144" s="201"/>
      <c r="E144" s="261" t="s">
        <v>291</v>
      </c>
      <c r="F144" s="261"/>
      <c r="G144" s="261"/>
      <c r="H144" s="261"/>
      <c r="I144" s="261"/>
      <c r="J144" s="202">
        <f>J146</f>
        <v>8206.63</v>
      </c>
      <c r="K144" s="202">
        <f>K146</f>
        <v>10000</v>
      </c>
      <c r="L144" s="202">
        <f>L146</f>
        <v>10000</v>
      </c>
      <c r="M144" s="202">
        <f>M146</f>
        <v>9199.92</v>
      </c>
      <c r="N144" s="202">
        <f>M144/J144*100</f>
        <v>112.10350655506585</v>
      </c>
      <c r="O144" s="188">
        <f>M144/L144*100</f>
        <v>91.9992</v>
      </c>
    </row>
    <row r="145" spans="2:15" s="30" customFormat="1" ht="12" customHeight="1">
      <c r="B145" s="45"/>
      <c r="C145" s="45"/>
      <c r="E145" s="253"/>
      <c r="F145" s="253"/>
      <c r="G145" s="253"/>
      <c r="H145" s="253"/>
      <c r="I145" s="253"/>
      <c r="J145" s="66"/>
      <c r="K145" s="66"/>
      <c r="L145" s="66"/>
      <c r="M145" s="66"/>
      <c r="N145" s="66"/>
      <c r="O145" s="66"/>
    </row>
    <row r="146" spans="2:15" s="30" customFormat="1" ht="12" customHeight="1">
      <c r="B146" s="50">
        <v>343</v>
      </c>
      <c r="C146" s="45"/>
      <c r="E146" s="269" t="s">
        <v>14</v>
      </c>
      <c r="F146" s="269"/>
      <c r="G146" s="269"/>
      <c r="H146" s="269"/>
      <c r="I146" s="269"/>
      <c r="J146" s="92">
        <f>SUM(J147:J148)</f>
        <v>8206.63</v>
      </c>
      <c r="K146" s="92">
        <f>SUM(K147:K148)</f>
        <v>10000</v>
      </c>
      <c r="L146" s="92">
        <f>SUM(L147:L148)</f>
        <v>10000</v>
      </c>
      <c r="M146" s="92">
        <f>SUM(M147:M148)</f>
        <v>9199.92</v>
      </c>
      <c r="N146" s="37">
        <f>M146/J146*100</f>
        <v>112.10350655506585</v>
      </c>
      <c r="O146" s="37">
        <f>M146/L146*100</f>
        <v>91.9992</v>
      </c>
    </row>
    <row r="147" spans="2:15" s="30" customFormat="1" ht="12" customHeight="1">
      <c r="B147" s="45"/>
      <c r="C147" s="45">
        <v>3431</v>
      </c>
      <c r="D147" s="51"/>
      <c r="E147" s="253" t="s">
        <v>292</v>
      </c>
      <c r="F147" s="253"/>
      <c r="G147" s="253"/>
      <c r="H147" s="253"/>
      <c r="I147" s="253"/>
      <c r="J147" s="66">
        <f aca="true" t="shared" si="12" ref="J147:M148">J301+J550</f>
        <v>8196.65</v>
      </c>
      <c r="K147" s="66">
        <f t="shared" si="12"/>
        <v>9500</v>
      </c>
      <c r="L147" s="66">
        <f t="shared" si="12"/>
        <v>9500</v>
      </c>
      <c r="M147" s="66">
        <f t="shared" si="12"/>
        <v>9186.73</v>
      </c>
      <c r="N147" s="39">
        <f>M147/J147*100</f>
        <v>112.07908108800547</v>
      </c>
      <c r="O147" s="39">
        <f>M147/L147*100</f>
        <v>96.70242105263156</v>
      </c>
    </row>
    <row r="148" spans="2:15" s="30" customFormat="1" ht="12" customHeight="1">
      <c r="B148" s="45"/>
      <c r="C148" s="45">
        <v>3433</v>
      </c>
      <c r="D148" s="51"/>
      <c r="E148" s="299" t="s">
        <v>92</v>
      </c>
      <c r="F148" s="299"/>
      <c r="G148" s="299"/>
      <c r="H148" s="299"/>
      <c r="I148" s="299"/>
      <c r="J148" s="66">
        <f t="shared" si="12"/>
        <v>9.98</v>
      </c>
      <c r="K148" s="66">
        <f t="shared" si="12"/>
        <v>500</v>
      </c>
      <c r="L148" s="66">
        <f t="shared" si="12"/>
        <v>500</v>
      </c>
      <c r="M148" s="66">
        <f t="shared" si="12"/>
        <v>13.19</v>
      </c>
      <c r="N148" s="39">
        <v>0</v>
      </c>
      <c r="O148" s="39">
        <f>M148/L148*100</f>
        <v>2.638</v>
      </c>
    </row>
    <row r="149" spans="1:15" s="30" customFormat="1" ht="12" customHeight="1">
      <c r="A149" s="53"/>
      <c r="B149" s="53"/>
      <c r="C149" s="53"/>
      <c r="D149" s="53"/>
      <c r="E149" s="301"/>
      <c r="F149" s="301"/>
      <c r="G149" s="301"/>
      <c r="H149" s="301"/>
      <c r="I149" s="301"/>
      <c r="J149" s="95"/>
      <c r="K149" s="95"/>
      <c r="L149" s="95"/>
      <c r="M149" s="95"/>
      <c r="N149" s="95"/>
      <c r="O149" s="95"/>
    </row>
    <row r="150" spans="1:15" s="30" customFormat="1" ht="12" customHeight="1">
      <c r="A150" s="199">
        <v>36</v>
      </c>
      <c r="B150" s="200"/>
      <c r="C150" s="200"/>
      <c r="D150" s="201"/>
      <c r="E150" s="261" t="s">
        <v>175</v>
      </c>
      <c r="F150" s="261"/>
      <c r="G150" s="261"/>
      <c r="H150" s="261"/>
      <c r="I150" s="261"/>
      <c r="J150" s="202">
        <f>J152+J155</f>
        <v>95615.8</v>
      </c>
      <c r="K150" s="202">
        <f>K152+K155</f>
        <v>330000</v>
      </c>
      <c r="L150" s="202">
        <f>L152+L155</f>
        <v>330000</v>
      </c>
      <c r="M150" s="202">
        <f>M152+M155</f>
        <v>216463.26</v>
      </c>
      <c r="N150" s="202">
        <v>0</v>
      </c>
      <c r="O150" s="188">
        <f>M150/L150*100</f>
        <v>65.59492727272728</v>
      </c>
    </row>
    <row r="151" spans="2:15" s="30" customFormat="1" ht="12" customHeight="1">
      <c r="B151" s="45"/>
      <c r="C151" s="45"/>
      <c r="E151" s="253"/>
      <c r="F151" s="253"/>
      <c r="G151" s="253"/>
      <c r="H151" s="253"/>
      <c r="I151" s="253"/>
      <c r="J151" s="66"/>
      <c r="K151" s="66"/>
      <c r="L151" s="66"/>
      <c r="M151" s="66"/>
      <c r="N151" s="66"/>
      <c r="O151" s="66"/>
    </row>
    <row r="152" spans="2:15" s="30" customFormat="1" ht="12" customHeight="1">
      <c r="B152" s="50">
        <v>363</v>
      </c>
      <c r="C152" s="45"/>
      <c r="E152" s="269" t="s">
        <v>176</v>
      </c>
      <c r="F152" s="269"/>
      <c r="G152" s="269"/>
      <c r="H152" s="269"/>
      <c r="I152" s="269"/>
      <c r="J152" s="92">
        <f>SUM(J153:J153)</f>
        <v>0</v>
      </c>
      <c r="K152" s="92">
        <f>SUM(K153:K153)</f>
        <v>250000</v>
      </c>
      <c r="L152" s="92">
        <f>SUM(L153:L153)</f>
        <v>250000</v>
      </c>
      <c r="M152" s="92">
        <f>SUM(M153:M153)</f>
        <v>144550.72</v>
      </c>
      <c r="N152" s="37">
        <v>0</v>
      </c>
      <c r="O152" s="37">
        <f>M152/L152*100</f>
        <v>57.820288</v>
      </c>
    </row>
    <row r="153" spans="2:17" s="126" customFormat="1" ht="12" customHeight="1">
      <c r="B153" s="155"/>
      <c r="C153" s="155">
        <v>3632</v>
      </c>
      <c r="D153" s="127"/>
      <c r="E153" s="298" t="s">
        <v>382</v>
      </c>
      <c r="F153" s="298"/>
      <c r="G153" s="298"/>
      <c r="H153" s="298"/>
      <c r="I153" s="298"/>
      <c r="J153" s="128">
        <f>J410</f>
        <v>0</v>
      </c>
      <c r="K153" s="128">
        <f>K410</f>
        <v>250000</v>
      </c>
      <c r="L153" s="128">
        <f>L410</f>
        <v>250000</v>
      </c>
      <c r="M153" s="128">
        <f>M410</f>
        <v>144550.72</v>
      </c>
      <c r="N153" s="129">
        <v>0</v>
      </c>
      <c r="O153" s="39">
        <f>M153/L153*100</f>
        <v>57.820288</v>
      </c>
      <c r="P153" s="128"/>
      <c r="Q153" s="130"/>
    </row>
    <row r="154" spans="2:17" s="30" customFormat="1" ht="12" customHeight="1">
      <c r="B154" s="45"/>
      <c r="C154" s="45"/>
      <c r="E154" s="253"/>
      <c r="F154" s="253"/>
      <c r="G154" s="253"/>
      <c r="H154" s="253"/>
      <c r="I154" s="253"/>
      <c r="J154" s="66"/>
      <c r="K154" s="66"/>
      <c r="L154" s="66"/>
      <c r="M154" s="66"/>
      <c r="N154" s="66"/>
      <c r="O154" s="66"/>
      <c r="P154" s="66"/>
      <c r="Q154" s="48"/>
    </row>
    <row r="155" spans="2:17" s="30" customFormat="1" ht="12" customHeight="1">
      <c r="B155" s="50">
        <v>366</v>
      </c>
      <c r="C155" s="50"/>
      <c r="D155" s="49"/>
      <c r="E155" s="269" t="s">
        <v>177</v>
      </c>
      <c r="F155" s="269"/>
      <c r="G155" s="269"/>
      <c r="H155" s="269"/>
      <c r="I155" s="269"/>
      <c r="J155" s="92">
        <f>J156</f>
        <v>95615.8</v>
      </c>
      <c r="K155" s="92">
        <f>K156</f>
        <v>80000</v>
      </c>
      <c r="L155" s="92">
        <f>L156</f>
        <v>80000</v>
      </c>
      <c r="M155" s="92">
        <f>M156</f>
        <v>71912.54</v>
      </c>
      <c r="N155" s="37">
        <f>M155/J155*100</f>
        <v>75.20989208896437</v>
      </c>
      <c r="O155" s="37">
        <f>M155/L155*100</f>
        <v>89.89067499999999</v>
      </c>
      <c r="P155" s="66"/>
      <c r="Q155" s="48"/>
    </row>
    <row r="156" spans="2:17" s="30" customFormat="1" ht="12" customHeight="1">
      <c r="B156" s="45"/>
      <c r="C156" s="45">
        <v>3661</v>
      </c>
      <c r="D156" s="73"/>
      <c r="E156" s="253" t="s">
        <v>323</v>
      </c>
      <c r="F156" s="253"/>
      <c r="G156" s="253"/>
      <c r="H156" s="253"/>
      <c r="I156" s="253"/>
      <c r="J156" s="66">
        <f>J307+J491</f>
        <v>95615.8</v>
      </c>
      <c r="K156" s="66">
        <f>K307+K491</f>
        <v>80000</v>
      </c>
      <c r="L156" s="66">
        <f>L307+L491</f>
        <v>80000</v>
      </c>
      <c r="M156" s="66">
        <f>M307+M491</f>
        <v>71912.54</v>
      </c>
      <c r="N156" s="39">
        <f>M156/J156*100</f>
        <v>75.20989208896437</v>
      </c>
      <c r="O156" s="39">
        <f>M156/L156*100</f>
        <v>89.89067499999999</v>
      </c>
      <c r="P156" s="66"/>
      <c r="Q156" s="48"/>
    </row>
    <row r="157" spans="1:17" s="30" customFormat="1" ht="12" customHeight="1">
      <c r="A157" s="55"/>
      <c r="B157" s="61"/>
      <c r="C157" s="149"/>
      <c r="D157" s="59"/>
      <c r="E157" s="259"/>
      <c r="F157" s="259"/>
      <c r="G157" s="259"/>
      <c r="H157" s="259"/>
      <c r="I157" s="259"/>
      <c r="J157" s="96"/>
      <c r="K157" s="96"/>
      <c r="L157" s="96"/>
      <c r="M157" s="96"/>
      <c r="N157" s="96"/>
      <c r="O157" s="96"/>
      <c r="P157" s="66"/>
      <c r="Q157" s="48"/>
    </row>
    <row r="158" spans="1:15" s="30" customFormat="1" ht="12" customHeight="1">
      <c r="A158" s="300">
        <v>37</v>
      </c>
      <c r="B158" s="200"/>
      <c r="C158" s="200"/>
      <c r="D158" s="201"/>
      <c r="E158" s="297" t="s">
        <v>293</v>
      </c>
      <c r="F158" s="297"/>
      <c r="G158" s="297"/>
      <c r="H158" s="297"/>
      <c r="I158" s="297"/>
      <c r="J158" s="287">
        <f>J161</f>
        <v>198825.74</v>
      </c>
      <c r="K158" s="287">
        <f>K161</f>
        <v>227800</v>
      </c>
      <c r="L158" s="287">
        <f>L161</f>
        <v>227800</v>
      </c>
      <c r="M158" s="287">
        <f>M161</f>
        <v>213129.67</v>
      </c>
      <c r="N158" s="287">
        <f>M158/J158*100</f>
        <v>107.19420433189386</v>
      </c>
      <c r="O158" s="287">
        <f>M158/L158*100</f>
        <v>93.55999561018437</v>
      </c>
    </row>
    <row r="159" spans="1:15" s="30" customFormat="1" ht="12" customHeight="1">
      <c r="A159" s="300"/>
      <c r="B159" s="200"/>
      <c r="C159" s="200"/>
      <c r="D159" s="201"/>
      <c r="E159" s="297"/>
      <c r="F159" s="297"/>
      <c r="G159" s="297"/>
      <c r="H159" s="297"/>
      <c r="I159" s="297"/>
      <c r="J159" s="287"/>
      <c r="K159" s="287"/>
      <c r="L159" s="287"/>
      <c r="M159" s="287"/>
      <c r="N159" s="287"/>
      <c r="O159" s="287"/>
    </row>
    <row r="160" spans="2:15" s="30" customFormat="1" ht="12" customHeight="1">
      <c r="B160" s="50"/>
      <c r="C160" s="45"/>
      <c r="E160" s="253"/>
      <c r="F160" s="253"/>
      <c r="G160" s="253"/>
      <c r="H160" s="253"/>
      <c r="I160" s="253"/>
      <c r="J160" s="66"/>
      <c r="K160" s="66"/>
      <c r="L160" s="66"/>
      <c r="M160" s="66"/>
      <c r="N160" s="66"/>
      <c r="O160" s="66"/>
    </row>
    <row r="161" spans="2:15" s="30" customFormat="1" ht="12" customHeight="1">
      <c r="B161" s="50">
        <v>372</v>
      </c>
      <c r="C161" s="45"/>
      <c r="E161" s="269" t="s">
        <v>294</v>
      </c>
      <c r="F161" s="269"/>
      <c r="G161" s="269"/>
      <c r="H161" s="269"/>
      <c r="I161" s="269"/>
      <c r="J161" s="92">
        <f>SUM(J162:J163)</f>
        <v>198825.74</v>
      </c>
      <c r="K161" s="92">
        <f>SUM(K162:K163)</f>
        <v>227800</v>
      </c>
      <c r="L161" s="92">
        <f>SUM(L162:L163)</f>
        <v>227800</v>
      </c>
      <c r="M161" s="92">
        <f>SUM(M162:M163)</f>
        <v>213129.67</v>
      </c>
      <c r="N161" s="37">
        <f>M161/J161*100</f>
        <v>107.19420433189386</v>
      </c>
      <c r="O161" s="37">
        <f>M161/L161*100</f>
        <v>93.55999561018437</v>
      </c>
    </row>
    <row r="162" spans="2:15" s="30" customFormat="1" ht="12" customHeight="1">
      <c r="B162" s="45"/>
      <c r="C162" s="45">
        <v>3721</v>
      </c>
      <c r="D162" s="51"/>
      <c r="E162" s="253" t="s">
        <v>295</v>
      </c>
      <c r="F162" s="253"/>
      <c r="G162" s="253"/>
      <c r="H162" s="253"/>
      <c r="I162" s="253"/>
      <c r="J162" s="66">
        <f>J575+J556</f>
        <v>181950</v>
      </c>
      <c r="K162" s="66">
        <f>K575+K556</f>
        <v>207800</v>
      </c>
      <c r="L162" s="66">
        <f>L575+L556</f>
        <v>207800</v>
      </c>
      <c r="M162" s="66">
        <f>M575+M556</f>
        <v>200300</v>
      </c>
      <c r="N162" s="39">
        <f>M162/J162*100</f>
        <v>110.08518823852707</v>
      </c>
      <c r="O162" s="39">
        <f>M162/L162*100</f>
        <v>96.390760346487</v>
      </c>
    </row>
    <row r="163" spans="2:15" s="30" customFormat="1" ht="12" customHeight="1">
      <c r="B163" s="45"/>
      <c r="C163" s="45">
        <v>3722</v>
      </c>
      <c r="D163" s="51"/>
      <c r="E163" s="253" t="s">
        <v>18</v>
      </c>
      <c r="F163" s="253"/>
      <c r="G163" s="253"/>
      <c r="H163" s="253"/>
      <c r="I163" s="253"/>
      <c r="J163" s="66">
        <f>J580</f>
        <v>16875.739999999998</v>
      </c>
      <c r="K163" s="66">
        <f>K580</f>
        <v>20000</v>
      </c>
      <c r="L163" s="66">
        <f>L580</f>
        <v>20000</v>
      </c>
      <c r="M163" s="66">
        <f>M580</f>
        <v>12829.67</v>
      </c>
      <c r="N163" s="39">
        <f>M163/J163*100</f>
        <v>76.02434026596761</v>
      </c>
      <c r="O163" s="39">
        <f>M163/L163*100</f>
        <v>64.14835</v>
      </c>
    </row>
    <row r="164" spans="1:15" s="30" customFormat="1" ht="12" customHeight="1">
      <c r="A164" s="49"/>
      <c r="B164" s="45"/>
      <c r="C164" s="45"/>
      <c r="D164" s="51"/>
      <c r="E164" s="253"/>
      <c r="F164" s="253"/>
      <c r="G164" s="253"/>
      <c r="H164" s="253"/>
      <c r="I164" s="253"/>
      <c r="J164" s="66"/>
      <c r="K164" s="66"/>
      <c r="L164" s="66"/>
      <c r="M164" s="66"/>
      <c r="N164" s="66"/>
      <c r="O164" s="66"/>
    </row>
    <row r="165" spans="1:15" s="30" customFormat="1" ht="12" customHeight="1">
      <c r="A165" s="199">
        <v>38</v>
      </c>
      <c r="B165" s="200"/>
      <c r="C165" s="200"/>
      <c r="D165" s="201"/>
      <c r="E165" s="261" t="s">
        <v>296</v>
      </c>
      <c r="F165" s="261"/>
      <c r="G165" s="261"/>
      <c r="H165" s="261"/>
      <c r="I165" s="261"/>
      <c r="J165" s="202">
        <f>SUM(J167+J170)</f>
        <v>473828.68</v>
      </c>
      <c r="K165" s="202">
        <f>SUM(K167+K170)</f>
        <v>596500</v>
      </c>
      <c r="L165" s="202">
        <f>SUM(L167+L170)</f>
        <v>596500</v>
      </c>
      <c r="M165" s="202">
        <f>SUM(M167+M170)</f>
        <v>591544.6</v>
      </c>
      <c r="N165" s="202">
        <f>M165/J165*100</f>
        <v>124.84356160120996</v>
      </c>
      <c r="O165" s="188">
        <f>M165/L165*100</f>
        <v>99.1692539815591</v>
      </c>
    </row>
    <row r="166" spans="2:15" s="30" customFormat="1" ht="12" customHeight="1">
      <c r="B166" s="45"/>
      <c r="C166" s="45"/>
      <c r="E166" s="253"/>
      <c r="F166" s="253"/>
      <c r="G166" s="253"/>
      <c r="H166" s="253"/>
      <c r="I166" s="253"/>
      <c r="J166" s="66"/>
      <c r="K166" s="66"/>
      <c r="L166" s="66"/>
      <c r="M166" s="66"/>
      <c r="N166" s="66"/>
      <c r="O166" s="66"/>
    </row>
    <row r="167" spans="2:15" s="30" customFormat="1" ht="12" customHeight="1">
      <c r="B167" s="50">
        <v>381</v>
      </c>
      <c r="C167" s="50"/>
      <c r="D167" s="52"/>
      <c r="E167" s="269" t="s">
        <v>11</v>
      </c>
      <c r="F167" s="269"/>
      <c r="G167" s="269"/>
      <c r="H167" s="269"/>
      <c r="I167" s="269"/>
      <c r="J167" s="92">
        <f>J168</f>
        <v>382143.5</v>
      </c>
      <c r="K167" s="92">
        <f>K168</f>
        <v>436500</v>
      </c>
      <c r="L167" s="92">
        <f>L168</f>
        <v>436500</v>
      </c>
      <c r="M167" s="92">
        <f>M168</f>
        <v>426064</v>
      </c>
      <c r="N167" s="37">
        <f>M167/J167*100</f>
        <v>111.49319561892325</v>
      </c>
      <c r="O167" s="37">
        <f>M167/L167*100</f>
        <v>97.60916380297824</v>
      </c>
    </row>
    <row r="168" spans="2:15" s="30" customFormat="1" ht="12" customHeight="1">
      <c r="B168" s="45"/>
      <c r="C168" s="45">
        <v>3811</v>
      </c>
      <c r="D168" s="51"/>
      <c r="E168" s="253" t="s">
        <v>297</v>
      </c>
      <c r="F168" s="253"/>
      <c r="G168" s="253"/>
      <c r="H168" s="253"/>
      <c r="I168" s="253"/>
      <c r="J168" s="66">
        <f>J457+J465+J472</f>
        <v>382143.5</v>
      </c>
      <c r="K168" s="66">
        <f>K457+K465+K472</f>
        <v>436500</v>
      </c>
      <c r="L168" s="66">
        <f>L457+L465+L472</f>
        <v>436500</v>
      </c>
      <c r="M168" s="66">
        <f>M457+M465+M472</f>
        <v>426064</v>
      </c>
      <c r="N168" s="39">
        <f>M168/J168*100</f>
        <v>111.49319561892325</v>
      </c>
      <c r="O168" s="39">
        <f>M168/L168*100</f>
        <v>97.60916380297824</v>
      </c>
    </row>
    <row r="169" spans="2:15" s="30" customFormat="1" ht="12" customHeight="1">
      <c r="B169" s="45"/>
      <c r="C169" s="45"/>
      <c r="D169" s="51"/>
      <c r="E169" s="253"/>
      <c r="F169" s="253"/>
      <c r="G169" s="253"/>
      <c r="H169" s="253"/>
      <c r="I169" s="253"/>
      <c r="J169" s="66"/>
      <c r="K169" s="66"/>
      <c r="L169" s="66"/>
      <c r="M169" s="66"/>
      <c r="N169" s="66"/>
      <c r="O169" s="66"/>
    </row>
    <row r="170" spans="1:15" s="30" customFormat="1" ht="12" customHeight="1">
      <c r="A170" s="52"/>
      <c r="B170" s="50">
        <v>383</v>
      </c>
      <c r="C170" s="50"/>
      <c r="D170" s="49"/>
      <c r="E170" s="269" t="s">
        <v>171</v>
      </c>
      <c r="F170" s="269"/>
      <c r="G170" s="269"/>
      <c r="H170" s="269"/>
      <c r="I170" s="269"/>
      <c r="J170" s="92">
        <f>J171</f>
        <v>91685.18</v>
      </c>
      <c r="K170" s="92">
        <f>K171</f>
        <v>160000</v>
      </c>
      <c r="L170" s="92">
        <f>L171</f>
        <v>160000</v>
      </c>
      <c r="M170" s="92">
        <f>M171</f>
        <v>165480.6</v>
      </c>
      <c r="N170" s="37">
        <f>M170/J170*100</f>
        <v>180.48783892882145</v>
      </c>
      <c r="O170" s="37">
        <f>M170/L170*100</f>
        <v>103.425375</v>
      </c>
    </row>
    <row r="171" spans="2:15" s="30" customFormat="1" ht="12" customHeight="1">
      <c r="B171" s="45"/>
      <c r="C171" s="45">
        <v>3831</v>
      </c>
      <c r="E171" s="253" t="s">
        <v>172</v>
      </c>
      <c r="F171" s="253"/>
      <c r="G171" s="253"/>
      <c r="H171" s="253"/>
      <c r="I171" s="253"/>
      <c r="J171" s="66">
        <f>J312+J313</f>
        <v>91685.18</v>
      </c>
      <c r="K171" s="66">
        <f>K312+K313</f>
        <v>160000</v>
      </c>
      <c r="L171" s="66">
        <f>L312+L313</f>
        <v>160000</v>
      </c>
      <c r="M171" s="66">
        <f>M312+M313</f>
        <v>165480.6</v>
      </c>
      <c r="N171" s="39">
        <f>M171/J171*100</f>
        <v>180.48783892882145</v>
      </c>
      <c r="O171" s="39">
        <f>M171/L171*100</f>
        <v>103.425375</v>
      </c>
    </row>
    <row r="172" spans="2:15" s="30" customFormat="1" ht="46.5" customHeight="1">
      <c r="B172" s="45"/>
      <c r="C172" s="45"/>
      <c r="E172" s="253"/>
      <c r="F172" s="253"/>
      <c r="G172" s="253"/>
      <c r="H172" s="253"/>
      <c r="I172" s="253"/>
      <c r="J172" s="66"/>
      <c r="K172" s="66"/>
      <c r="L172" s="66"/>
      <c r="M172" s="66"/>
      <c r="N172" s="66"/>
      <c r="O172" s="66"/>
    </row>
    <row r="173" spans="1:15" s="3" customFormat="1" ht="12" customHeight="1">
      <c r="A173" s="221">
        <v>4</v>
      </c>
      <c r="B173" s="222"/>
      <c r="C173" s="222"/>
      <c r="D173" s="221"/>
      <c r="E173" s="296" t="s">
        <v>248</v>
      </c>
      <c r="F173" s="296"/>
      <c r="G173" s="296"/>
      <c r="H173" s="296"/>
      <c r="I173" s="296"/>
      <c r="J173" s="223">
        <f>SUM(J175+J180)</f>
        <v>3390712.49</v>
      </c>
      <c r="K173" s="223">
        <f>SUM(K175+K180)</f>
        <v>2164100</v>
      </c>
      <c r="L173" s="223">
        <f>SUM(L175+L180)</f>
        <v>2164100</v>
      </c>
      <c r="M173" s="223">
        <f>SUM(M175+M180)</f>
        <v>2060588.1700000002</v>
      </c>
      <c r="N173" s="223">
        <f>M173/J173*100</f>
        <v>60.77153919942059</v>
      </c>
      <c r="O173" s="218">
        <f>M173/L173*100</f>
        <v>95.21686474747008</v>
      </c>
    </row>
    <row r="174" spans="1:15" s="30" customFormat="1" ht="11.25" customHeight="1">
      <c r="A174" s="49"/>
      <c r="B174" s="45"/>
      <c r="C174" s="45"/>
      <c r="E174" s="269"/>
      <c r="F174" s="269"/>
      <c r="G174" s="269"/>
      <c r="H174" s="269"/>
      <c r="I174" s="269"/>
      <c r="J174" s="66"/>
      <c r="K174" s="66"/>
      <c r="L174" s="66"/>
      <c r="M174" s="66"/>
      <c r="N174" s="66"/>
      <c r="O174" s="66"/>
    </row>
    <row r="175" spans="1:15" s="30" customFormat="1" ht="12" customHeight="1">
      <c r="A175" s="199">
        <v>41</v>
      </c>
      <c r="B175" s="203"/>
      <c r="C175" s="203"/>
      <c r="D175" s="204"/>
      <c r="E175" s="261" t="s">
        <v>200</v>
      </c>
      <c r="F175" s="261"/>
      <c r="G175" s="261"/>
      <c r="H175" s="261"/>
      <c r="I175" s="261"/>
      <c r="J175" s="202">
        <f>J177</f>
        <v>40760</v>
      </c>
      <c r="K175" s="202">
        <f>K177</f>
        <v>30000</v>
      </c>
      <c r="L175" s="202">
        <f>L177</f>
        <v>30000</v>
      </c>
      <c r="M175" s="202">
        <f>M177</f>
        <v>29200</v>
      </c>
      <c r="N175" s="202">
        <f>M175/J175*100</f>
        <v>71.6388616290481</v>
      </c>
      <c r="O175" s="188">
        <f>M175/L175*100</f>
        <v>97.33333333333334</v>
      </c>
    </row>
    <row r="176" spans="2:15" s="30" customFormat="1" ht="12" customHeight="1">
      <c r="B176" s="45"/>
      <c r="C176" s="45"/>
      <c r="E176" s="253"/>
      <c r="F176" s="253"/>
      <c r="G176" s="253"/>
      <c r="H176" s="253"/>
      <c r="I176" s="253"/>
      <c r="J176" s="66"/>
      <c r="K176" s="66"/>
      <c r="L176" s="66"/>
      <c r="M176" s="66"/>
      <c r="N176" s="66"/>
      <c r="O176" s="66"/>
    </row>
    <row r="177" spans="2:15" s="30" customFormat="1" ht="12" customHeight="1">
      <c r="B177" s="50">
        <v>411</v>
      </c>
      <c r="C177" s="45"/>
      <c r="E177" s="269" t="s">
        <v>138</v>
      </c>
      <c r="F177" s="269"/>
      <c r="G177" s="269"/>
      <c r="H177" s="269"/>
      <c r="I177" s="269"/>
      <c r="J177" s="92">
        <f>SUM(J178)</f>
        <v>40760</v>
      </c>
      <c r="K177" s="92">
        <f>SUM(K178)</f>
        <v>30000</v>
      </c>
      <c r="L177" s="92">
        <f>SUM(L178)</f>
        <v>30000</v>
      </c>
      <c r="M177" s="92">
        <f>SUM(M178)</f>
        <v>29200</v>
      </c>
      <c r="N177" s="37">
        <f>M177/J177*100</f>
        <v>71.6388616290481</v>
      </c>
      <c r="O177" s="37">
        <f>M177/L177*100</f>
        <v>97.33333333333334</v>
      </c>
    </row>
    <row r="178" spans="2:15" s="30" customFormat="1" ht="12" customHeight="1">
      <c r="B178" s="50"/>
      <c r="C178" s="45">
        <v>4111</v>
      </c>
      <c r="E178" s="253" t="s">
        <v>159</v>
      </c>
      <c r="F178" s="253"/>
      <c r="G178" s="253"/>
      <c r="H178" s="253"/>
      <c r="I178" s="253"/>
      <c r="J178" s="66">
        <f>J403</f>
        <v>40760</v>
      </c>
      <c r="K178" s="66">
        <f>K403</f>
        <v>30000</v>
      </c>
      <c r="L178" s="66">
        <f>L403</f>
        <v>30000</v>
      </c>
      <c r="M178" s="66">
        <f>M403</f>
        <v>29200</v>
      </c>
      <c r="N178" s="39">
        <f>M178/J178*100</f>
        <v>71.6388616290481</v>
      </c>
      <c r="O178" s="39">
        <f>M178/L178*100</f>
        <v>97.33333333333334</v>
      </c>
    </row>
    <row r="179" spans="1:15" s="30" customFormat="1" ht="12" customHeight="1">
      <c r="A179" s="49"/>
      <c r="B179" s="45"/>
      <c r="C179" s="45"/>
      <c r="E179" s="269"/>
      <c r="F179" s="269"/>
      <c r="G179" s="269"/>
      <c r="H179" s="269"/>
      <c r="I179" s="269"/>
      <c r="J179" s="66"/>
      <c r="K179" s="66"/>
      <c r="L179" s="66"/>
      <c r="M179" s="66"/>
      <c r="N179" s="66"/>
      <c r="O179" s="66"/>
    </row>
    <row r="180" spans="1:15" s="30" customFormat="1" ht="12" customHeight="1">
      <c r="A180" s="199">
        <v>42</v>
      </c>
      <c r="B180" s="203"/>
      <c r="C180" s="203"/>
      <c r="D180" s="204"/>
      <c r="E180" s="261" t="s">
        <v>201</v>
      </c>
      <c r="F180" s="261"/>
      <c r="G180" s="261"/>
      <c r="H180" s="261"/>
      <c r="I180" s="261"/>
      <c r="J180" s="202">
        <f>SUM(J182+J188+J194)</f>
        <v>3349952.49</v>
      </c>
      <c r="K180" s="202">
        <f>SUM(K182+K188+K194)</f>
        <v>2134100</v>
      </c>
      <c r="L180" s="202">
        <f>SUM(L182+L188+L194)</f>
        <v>2134100</v>
      </c>
      <c r="M180" s="202">
        <f>SUM(M182+M188+M194)</f>
        <v>2031388.1700000002</v>
      </c>
      <c r="N180" s="202">
        <f>M180/J180*100</f>
        <v>60.63931282798581</v>
      </c>
      <c r="O180" s="188">
        <f>M180/L180*100</f>
        <v>95.18711260015932</v>
      </c>
    </row>
    <row r="181" spans="2:15" s="30" customFormat="1" ht="12" customHeight="1">
      <c r="B181" s="45"/>
      <c r="C181" s="45"/>
      <c r="E181" s="253"/>
      <c r="F181" s="253"/>
      <c r="G181" s="253"/>
      <c r="H181" s="253"/>
      <c r="I181" s="253"/>
      <c r="J181" s="66"/>
      <c r="K181" s="66"/>
      <c r="L181" s="66"/>
      <c r="M181" s="66"/>
      <c r="N181" s="66"/>
      <c r="O181" s="66"/>
    </row>
    <row r="182" spans="1:15" s="30" customFormat="1" ht="12" customHeight="1">
      <c r="A182" s="48"/>
      <c r="B182" s="50">
        <v>421</v>
      </c>
      <c r="C182" s="45"/>
      <c r="E182" s="274" t="s">
        <v>298</v>
      </c>
      <c r="F182" s="274"/>
      <c r="G182" s="274"/>
      <c r="H182" s="274"/>
      <c r="I182" s="274"/>
      <c r="J182" s="92">
        <f>SUM(J183:J186)</f>
        <v>3122318.4000000004</v>
      </c>
      <c r="K182" s="92">
        <f>SUM(K183:K186)</f>
        <v>2067100</v>
      </c>
      <c r="L182" s="92">
        <f>SUM(L183:L186)</f>
        <v>2067100</v>
      </c>
      <c r="M182" s="92">
        <f>SUM(M183:M186)</f>
        <v>2006774.55</v>
      </c>
      <c r="N182" s="37">
        <f>M182/J182*100</f>
        <v>64.2719381213652</v>
      </c>
      <c r="O182" s="37">
        <f>M182/L182*100</f>
        <v>97.08163852740554</v>
      </c>
    </row>
    <row r="183" spans="1:15" s="30" customFormat="1" ht="12" customHeight="1">
      <c r="A183" s="48"/>
      <c r="B183" s="50"/>
      <c r="C183" s="45">
        <v>4211</v>
      </c>
      <c r="E183" s="253" t="s">
        <v>398</v>
      </c>
      <c r="F183" s="253"/>
      <c r="G183" s="253"/>
      <c r="H183" s="253"/>
      <c r="I183" s="253"/>
      <c r="J183" s="66">
        <f>J392</f>
        <v>0</v>
      </c>
      <c r="K183" s="66">
        <f>K392</f>
        <v>97100</v>
      </c>
      <c r="L183" s="66">
        <f>L392</f>
        <v>97100</v>
      </c>
      <c r="M183" s="66">
        <f>M392</f>
        <v>97100</v>
      </c>
      <c r="N183" s="39">
        <v>0</v>
      </c>
      <c r="O183" s="70">
        <f>M183/L183*100</f>
        <v>100</v>
      </c>
    </row>
    <row r="184" spans="2:15" s="30" customFormat="1" ht="12" customHeight="1">
      <c r="B184" s="50"/>
      <c r="C184" s="45">
        <v>4212</v>
      </c>
      <c r="E184" s="253" t="s">
        <v>383</v>
      </c>
      <c r="F184" s="253"/>
      <c r="G184" s="253"/>
      <c r="H184" s="253"/>
      <c r="I184" s="253"/>
      <c r="J184" s="66">
        <f>J393+J394+J561</f>
        <v>712919.3</v>
      </c>
      <c r="K184" s="66">
        <f>K393+K394+K561</f>
        <v>10000</v>
      </c>
      <c r="L184" s="66">
        <f>L393+L394+L561</f>
        <v>10000</v>
      </c>
      <c r="M184" s="66">
        <f>M393+M394+M561</f>
        <v>0</v>
      </c>
      <c r="N184" s="39">
        <f>M184/J184*100</f>
        <v>0</v>
      </c>
      <c r="O184" s="70">
        <f>M184/L184*100</f>
        <v>0</v>
      </c>
    </row>
    <row r="185" spans="1:15" s="30" customFormat="1" ht="12" customHeight="1">
      <c r="A185" s="48"/>
      <c r="B185" s="45"/>
      <c r="C185" s="45">
        <v>4213</v>
      </c>
      <c r="D185" s="51"/>
      <c r="E185" s="253" t="s">
        <v>94</v>
      </c>
      <c r="F185" s="253"/>
      <c r="G185" s="253"/>
      <c r="H185" s="253"/>
      <c r="I185" s="253"/>
      <c r="J185" s="66">
        <f>J415</f>
        <v>1398133.65</v>
      </c>
      <c r="K185" s="66">
        <f>K415</f>
        <v>945000</v>
      </c>
      <c r="L185" s="66">
        <f>L415</f>
        <v>945000</v>
      </c>
      <c r="M185" s="66">
        <f>M415</f>
        <v>942756.99</v>
      </c>
      <c r="N185" s="39">
        <f>M185/J185*100</f>
        <v>67.42967598269307</v>
      </c>
      <c r="O185" s="70">
        <f>M185/L185*100</f>
        <v>99.76264444444445</v>
      </c>
    </row>
    <row r="186" spans="1:15" s="30" customFormat="1" ht="12" customHeight="1">
      <c r="A186" s="48"/>
      <c r="B186" s="45"/>
      <c r="C186" s="45">
        <v>4214</v>
      </c>
      <c r="D186" s="51"/>
      <c r="E186" s="253" t="s">
        <v>299</v>
      </c>
      <c r="F186" s="253"/>
      <c r="G186" s="253"/>
      <c r="H186" s="253"/>
      <c r="I186" s="253"/>
      <c r="J186" s="66">
        <f>J422+J429+J436+J437+J438</f>
        <v>1011265.45</v>
      </c>
      <c r="K186" s="66">
        <f>K422+K429+K436+K437+K438</f>
        <v>1015000</v>
      </c>
      <c r="L186" s="66">
        <f>L422+L429+L436+L437+L438</f>
        <v>1015000</v>
      </c>
      <c r="M186" s="66">
        <f>M422+M429+M436+M437+M438</f>
        <v>966917.56</v>
      </c>
      <c r="N186" s="39">
        <f>M186/J186*100</f>
        <v>95.61461434285134</v>
      </c>
      <c r="O186" s="70">
        <f>M186/L186*100</f>
        <v>95.26281379310345</v>
      </c>
    </row>
    <row r="187" spans="2:15" s="30" customFormat="1" ht="12" customHeight="1">
      <c r="B187" s="45"/>
      <c r="C187" s="45"/>
      <c r="D187" s="51"/>
      <c r="E187" s="253"/>
      <c r="F187" s="253"/>
      <c r="G187" s="253"/>
      <c r="H187" s="253"/>
      <c r="I187" s="253"/>
      <c r="J187" s="66"/>
      <c r="K187" s="66"/>
      <c r="L187" s="66"/>
      <c r="M187" s="66"/>
      <c r="N187" s="66"/>
      <c r="O187" s="66"/>
    </row>
    <row r="188" spans="2:15" s="30" customFormat="1" ht="12" customHeight="1">
      <c r="B188" s="50">
        <v>422</v>
      </c>
      <c r="C188" s="45"/>
      <c r="E188" s="269" t="s">
        <v>300</v>
      </c>
      <c r="F188" s="269"/>
      <c r="G188" s="269"/>
      <c r="H188" s="269"/>
      <c r="I188" s="269"/>
      <c r="J188" s="92">
        <f>SUM(J189:J191)</f>
        <v>158058.09</v>
      </c>
      <c r="K188" s="92">
        <f>SUM(K189:K191)</f>
        <v>67000</v>
      </c>
      <c r="L188" s="92">
        <f>SUM(L189:L191)</f>
        <v>67000</v>
      </c>
      <c r="M188" s="92">
        <f>SUM(M189:M191)</f>
        <v>24613.620000000003</v>
      </c>
      <c r="N188" s="37">
        <f>M188/J188*100</f>
        <v>15.5725151430085</v>
      </c>
      <c r="O188" s="37">
        <f>M188/L188*100</f>
        <v>36.736746268656724</v>
      </c>
    </row>
    <row r="189" spans="2:15" s="30" customFormat="1" ht="12" customHeight="1">
      <c r="B189" s="45"/>
      <c r="C189" s="45">
        <v>4221</v>
      </c>
      <c r="D189" s="51"/>
      <c r="E189" s="253" t="s">
        <v>301</v>
      </c>
      <c r="F189" s="253"/>
      <c r="G189" s="253"/>
      <c r="H189" s="253"/>
      <c r="I189" s="253"/>
      <c r="J189" s="66">
        <f aca="true" t="shared" si="13" ref="J189:M190">J320+J564</f>
        <v>14477.15</v>
      </c>
      <c r="K189" s="66">
        <f t="shared" si="13"/>
        <v>15000</v>
      </c>
      <c r="L189" s="66">
        <f t="shared" si="13"/>
        <v>15000</v>
      </c>
      <c r="M189" s="66">
        <f t="shared" si="13"/>
        <v>3923</v>
      </c>
      <c r="N189" s="39">
        <f>M189/J189*100</f>
        <v>27.0978749270402</v>
      </c>
      <c r="O189" s="39">
        <f>M189/L189*100</f>
        <v>26.153333333333332</v>
      </c>
    </row>
    <row r="190" spans="2:15" s="30" customFormat="1" ht="12" customHeight="1">
      <c r="B190" s="45"/>
      <c r="C190" s="45">
        <v>4222</v>
      </c>
      <c r="D190" s="51"/>
      <c r="E190" s="253" t="s">
        <v>179</v>
      </c>
      <c r="F190" s="253"/>
      <c r="G190" s="253"/>
      <c r="H190" s="253"/>
      <c r="I190" s="253"/>
      <c r="J190" s="66">
        <f t="shared" si="13"/>
        <v>13479.9</v>
      </c>
      <c r="K190" s="66">
        <f t="shared" si="13"/>
        <v>12000</v>
      </c>
      <c r="L190" s="66">
        <f t="shared" si="13"/>
        <v>12000</v>
      </c>
      <c r="M190" s="66">
        <f t="shared" si="13"/>
        <v>9239.02</v>
      </c>
      <c r="N190" s="39">
        <f>M190/J190*100</f>
        <v>68.5392324868879</v>
      </c>
      <c r="O190" s="39">
        <f>M190/L190*100</f>
        <v>76.99183333333333</v>
      </c>
    </row>
    <row r="191" spans="2:15" s="30" customFormat="1" ht="12" customHeight="1">
      <c r="B191" s="45"/>
      <c r="C191" s="45">
        <v>4227</v>
      </c>
      <c r="D191" s="51"/>
      <c r="E191" s="253" t="s">
        <v>107</v>
      </c>
      <c r="F191" s="253"/>
      <c r="G191" s="253"/>
      <c r="H191" s="253"/>
      <c r="I191" s="253"/>
      <c r="J191" s="66">
        <f>J322+J445+J566</f>
        <v>130101.04000000001</v>
      </c>
      <c r="K191" s="66">
        <f>K322+K445+K566</f>
        <v>40000</v>
      </c>
      <c r="L191" s="66">
        <f>L322+L445+L566</f>
        <v>40000</v>
      </c>
      <c r="M191" s="66">
        <f>M322+M445+M566</f>
        <v>11451.6</v>
      </c>
      <c r="N191" s="39">
        <f>M191/J191*100</f>
        <v>8.802081828092996</v>
      </c>
      <c r="O191" s="39">
        <f>M191/L191*100</f>
        <v>28.628999999999998</v>
      </c>
    </row>
    <row r="192" spans="2:15" s="30" customFormat="1" ht="12" customHeight="1">
      <c r="B192" s="45"/>
      <c r="C192" s="45"/>
      <c r="D192" s="51"/>
      <c r="E192" s="253"/>
      <c r="F192" s="253"/>
      <c r="G192" s="253"/>
      <c r="H192" s="253"/>
      <c r="I192" s="253"/>
      <c r="J192" s="66"/>
      <c r="K192" s="66"/>
      <c r="L192" s="66"/>
      <c r="M192" s="66"/>
      <c r="N192" s="66"/>
      <c r="O192" s="66"/>
    </row>
    <row r="193" spans="1:15" s="30" customFormat="1" ht="12" customHeight="1">
      <c r="A193" s="52"/>
      <c r="B193" s="50">
        <v>426</v>
      </c>
      <c r="C193" s="50"/>
      <c r="D193" s="52"/>
      <c r="E193" s="269" t="s">
        <v>190</v>
      </c>
      <c r="F193" s="269"/>
      <c r="G193" s="269"/>
      <c r="H193" s="269"/>
      <c r="I193" s="269"/>
      <c r="J193" s="92">
        <f>J194</f>
        <v>69576</v>
      </c>
      <c r="K193" s="92">
        <f>K194</f>
        <v>0</v>
      </c>
      <c r="L193" s="92">
        <f>L194</f>
        <v>0</v>
      </c>
      <c r="M193" s="92">
        <f>M194</f>
        <v>0</v>
      </c>
      <c r="N193" s="37">
        <f>M193/J193*100</f>
        <v>0</v>
      </c>
      <c r="O193" s="37">
        <v>0</v>
      </c>
    </row>
    <row r="194" spans="2:15" s="30" customFormat="1" ht="12" customHeight="1">
      <c r="B194" s="45"/>
      <c r="C194" s="45">
        <v>4263</v>
      </c>
      <c r="E194" s="289" t="s">
        <v>191</v>
      </c>
      <c r="F194" s="289"/>
      <c r="G194" s="289"/>
      <c r="H194" s="289"/>
      <c r="I194" s="289"/>
      <c r="J194" s="66">
        <f>J325</f>
        <v>69576</v>
      </c>
      <c r="K194" s="66">
        <f>K325</f>
        <v>0</v>
      </c>
      <c r="L194" s="66">
        <f>L325</f>
        <v>0</v>
      </c>
      <c r="M194" s="66">
        <f>M325</f>
        <v>0</v>
      </c>
      <c r="N194" s="39">
        <f>M194/J194*100</f>
        <v>0</v>
      </c>
      <c r="O194" s="39">
        <v>0</v>
      </c>
    </row>
    <row r="195" spans="2:15" s="30" customFormat="1" ht="12" customHeight="1">
      <c r="B195" s="45"/>
      <c r="C195" s="45"/>
      <c r="E195" s="105"/>
      <c r="F195" s="105"/>
      <c r="G195" s="105"/>
      <c r="H195" s="105"/>
      <c r="I195" s="105"/>
      <c r="J195" s="166"/>
      <c r="K195" s="66"/>
      <c r="L195" s="66"/>
      <c r="M195" s="66"/>
      <c r="N195" s="51"/>
      <c r="O195" s="51"/>
    </row>
    <row r="196" spans="1:13" ht="12" customHeight="1">
      <c r="A196" s="252" t="s">
        <v>402</v>
      </c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</row>
    <row r="197" spans="1:13" ht="12" customHeight="1">
      <c r="A197" s="134"/>
      <c r="B197" s="131"/>
      <c r="C197" s="131"/>
      <c r="D197" s="134"/>
      <c r="E197" s="134"/>
      <c r="F197" s="134"/>
      <c r="G197" s="134"/>
      <c r="H197" s="134"/>
      <c r="I197" s="134"/>
      <c r="J197" s="9"/>
      <c r="K197" s="9"/>
      <c r="L197" s="9"/>
      <c r="M197" s="9"/>
    </row>
    <row r="198" spans="1:16" s="3" customFormat="1" ht="12" customHeight="1">
      <c r="A198" s="221">
        <v>8</v>
      </c>
      <c r="B198" s="222"/>
      <c r="C198" s="222"/>
      <c r="D198" s="221"/>
      <c r="E198" s="260" t="s">
        <v>403</v>
      </c>
      <c r="F198" s="260"/>
      <c r="G198" s="260"/>
      <c r="H198" s="260"/>
      <c r="I198" s="260"/>
      <c r="J198" s="223">
        <f>J200</f>
        <v>0</v>
      </c>
      <c r="K198" s="223">
        <f>K200</f>
        <v>0</v>
      </c>
      <c r="L198" s="223">
        <f>L200</f>
        <v>0</v>
      </c>
      <c r="M198" s="223">
        <f>M200</f>
        <v>358891.94</v>
      </c>
      <c r="N198" s="223">
        <v>0</v>
      </c>
      <c r="O198" s="218">
        <v>0</v>
      </c>
      <c r="P198" s="91"/>
    </row>
    <row r="199" spans="1:13" ht="12" customHeight="1">
      <c r="A199" s="134"/>
      <c r="B199" s="131"/>
      <c r="C199" s="131"/>
      <c r="D199" s="134"/>
      <c r="E199" s="134"/>
      <c r="F199" s="134"/>
      <c r="G199" s="134"/>
      <c r="H199" s="134"/>
      <c r="I199" s="134"/>
      <c r="J199" s="9"/>
      <c r="K199" s="9"/>
      <c r="L199" s="9"/>
      <c r="M199" s="9"/>
    </row>
    <row r="200" spans="1:16" s="30" customFormat="1" ht="12" customHeight="1">
      <c r="A200" s="199">
        <v>84</v>
      </c>
      <c r="B200" s="203"/>
      <c r="C200" s="203"/>
      <c r="D200" s="199"/>
      <c r="E200" s="261" t="s">
        <v>404</v>
      </c>
      <c r="F200" s="261"/>
      <c r="G200" s="261"/>
      <c r="H200" s="261"/>
      <c r="I200" s="261"/>
      <c r="J200" s="202">
        <f>J202</f>
        <v>0</v>
      </c>
      <c r="K200" s="202">
        <f>K202</f>
        <v>0</v>
      </c>
      <c r="L200" s="202">
        <f>L202</f>
        <v>0</v>
      </c>
      <c r="M200" s="202">
        <f>M202</f>
        <v>358891.94</v>
      </c>
      <c r="N200" s="202">
        <v>0</v>
      </c>
      <c r="O200" s="188">
        <v>0</v>
      </c>
      <c r="P200" s="66"/>
    </row>
    <row r="201" spans="1:13" ht="12" customHeight="1">
      <c r="A201" s="134"/>
      <c r="B201" s="131"/>
      <c r="C201" s="131"/>
      <c r="D201" s="134"/>
      <c r="E201" s="134"/>
      <c r="F201" s="134"/>
      <c r="G201" s="134"/>
      <c r="H201" s="134"/>
      <c r="I201" s="134"/>
      <c r="J201" s="9"/>
      <c r="K201" s="9"/>
      <c r="L201" s="9"/>
      <c r="M201" s="9"/>
    </row>
    <row r="202" spans="1:15" s="30" customFormat="1" ht="12" customHeight="1">
      <c r="A202" s="135"/>
      <c r="B202" s="50">
        <v>847</v>
      </c>
      <c r="C202" s="50"/>
      <c r="D202" s="135"/>
      <c r="E202" s="265" t="s">
        <v>405</v>
      </c>
      <c r="F202" s="265"/>
      <c r="G202" s="265"/>
      <c r="H202" s="265"/>
      <c r="I202" s="265"/>
      <c r="J202" s="92">
        <f aca="true" t="shared" si="14" ref="J202:O202">J203</f>
        <v>0</v>
      </c>
      <c r="K202" s="92">
        <f t="shared" si="14"/>
        <v>0</v>
      </c>
      <c r="L202" s="92">
        <f t="shared" si="14"/>
        <v>0</v>
      </c>
      <c r="M202" s="92">
        <f t="shared" si="14"/>
        <v>358891.94</v>
      </c>
      <c r="N202" s="92">
        <f t="shared" si="14"/>
        <v>0</v>
      </c>
      <c r="O202" s="92">
        <f t="shared" si="14"/>
        <v>0</v>
      </c>
    </row>
    <row r="203" spans="1:15" s="30" customFormat="1" ht="12" customHeight="1">
      <c r="A203" s="135"/>
      <c r="B203" s="50"/>
      <c r="C203" s="45">
        <v>8471</v>
      </c>
      <c r="D203" s="135"/>
      <c r="E203" s="253" t="s">
        <v>406</v>
      </c>
      <c r="F203" s="253"/>
      <c r="G203" s="253"/>
      <c r="H203" s="253"/>
      <c r="I203" s="253"/>
      <c r="J203" s="66">
        <v>0</v>
      </c>
      <c r="K203" s="66">
        <v>0</v>
      </c>
      <c r="L203" s="66">
        <v>0</v>
      </c>
      <c r="M203" s="66">
        <v>358891.94</v>
      </c>
      <c r="N203" s="66">
        <f>N204</f>
        <v>0</v>
      </c>
      <c r="O203" s="66">
        <f>O204</f>
        <v>0</v>
      </c>
    </row>
    <row r="204" spans="1:15" s="30" customFormat="1" ht="12" customHeight="1">
      <c r="A204" s="135"/>
      <c r="B204" s="50"/>
      <c r="C204" s="45"/>
      <c r="D204" s="135"/>
      <c r="E204" s="45"/>
      <c r="F204" s="45"/>
      <c r="G204" s="45"/>
      <c r="H204" s="45"/>
      <c r="I204" s="45"/>
      <c r="J204" s="51"/>
      <c r="K204" s="51"/>
      <c r="L204" s="51"/>
      <c r="M204" s="66"/>
      <c r="N204" s="51"/>
      <c r="O204" s="51"/>
    </row>
    <row r="205" spans="1:13" ht="12" customHeight="1">
      <c r="A205" s="3"/>
      <c r="B205" s="10"/>
      <c r="C205" s="10"/>
      <c r="D205" s="3"/>
      <c r="E205" s="20"/>
      <c r="F205" s="20"/>
      <c r="G205" s="20"/>
      <c r="H205" s="20"/>
      <c r="I205" s="20"/>
      <c r="J205" s="167"/>
      <c r="K205" s="91"/>
      <c r="L205" s="91"/>
      <c r="M205" s="91"/>
    </row>
    <row r="206" spans="1:15" ht="12" customHeight="1">
      <c r="A206" s="295" t="s">
        <v>407</v>
      </c>
      <c r="B206" s="295"/>
      <c r="C206" s="295"/>
      <c r="D206" s="295"/>
      <c r="E206" s="295"/>
      <c r="F206" s="295"/>
      <c r="G206" s="295"/>
      <c r="H206" s="295"/>
      <c r="I206" s="295"/>
      <c r="J206" s="295"/>
      <c r="K206" s="295"/>
      <c r="L206" s="295"/>
      <c r="M206" s="295"/>
      <c r="N206" s="295"/>
      <c r="O206" s="295"/>
    </row>
    <row r="207" spans="1:16" ht="12" customHeight="1">
      <c r="A207" s="18"/>
      <c r="B207" s="18"/>
      <c r="C207" s="18"/>
      <c r="D207" s="18"/>
      <c r="E207" s="288"/>
      <c r="F207" s="288"/>
      <c r="G207" s="288"/>
      <c r="H207" s="288"/>
      <c r="I207" s="288"/>
      <c r="J207" s="101"/>
      <c r="K207" s="101"/>
      <c r="L207" s="101"/>
      <c r="M207" s="101"/>
      <c r="N207" s="87"/>
      <c r="O207" s="87"/>
      <c r="P207" s="87"/>
    </row>
    <row r="208" spans="1:16" s="3" customFormat="1" ht="12" customHeight="1">
      <c r="A208" s="221">
        <v>9</v>
      </c>
      <c r="B208" s="222"/>
      <c r="C208" s="222"/>
      <c r="D208" s="221"/>
      <c r="E208" s="260" t="s">
        <v>199</v>
      </c>
      <c r="F208" s="260"/>
      <c r="G208" s="260"/>
      <c r="H208" s="260"/>
      <c r="I208" s="260"/>
      <c r="J208" s="223">
        <f>J210</f>
        <v>1636998.74</v>
      </c>
      <c r="K208" s="223">
        <f>K210</f>
        <v>1198262</v>
      </c>
      <c r="L208" s="223">
        <f>L210</f>
        <v>1198262</v>
      </c>
      <c r="M208" s="223">
        <f>M210</f>
        <v>1197789.87</v>
      </c>
      <c r="N208" s="223">
        <f>M208/J208*100</f>
        <v>73.16987122421365</v>
      </c>
      <c r="O208" s="218">
        <f>M208/L208*100</f>
        <v>99.96059876721452</v>
      </c>
      <c r="P208" s="91"/>
    </row>
    <row r="209" spans="1:16" ht="12" customHeight="1">
      <c r="A209" s="3"/>
      <c r="B209" s="10"/>
      <c r="C209" s="10"/>
      <c r="D209" s="3"/>
      <c r="E209" s="240"/>
      <c r="F209" s="240"/>
      <c r="G209" s="240"/>
      <c r="H209" s="240"/>
      <c r="I209" s="240"/>
      <c r="J209" s="91"/>
      <c r="K209" s="91"/>
      <c r="L209" s="91"/>
      <c r="M209" s="91"/>
      <c r="N209" s="91"/>
      <c r="O209" s="91"/>
      <c r="P209" s="87"/>
    </row>
    <row r="210" spans="1:16" s="30" customFormat="1" ht="12" customHeight="1">
      <c r="A210" s="199">
        <v>92</v>
      </c>
      <c r="B210" s="203"/>
      <c r="C210" s="203"/>
      <c r="D210" s="199"/>
      <c r="E210" s="261" t="s">
        <v>196</v>
      </c>
      <c r="F210" s="261"/>
      <c r="G210" s="261"/>
      <c r="H210" s="261"/>
      <c r="I210" s="261"/>
      <c r="J210" s="202">
        <f>J212</f>
        <v>1636998.74</v>
      </c>
      <c r="K210" s="202">
        <f>K212</f>
        <v>1198262</v>
      </c>
      <c r="L210" s="202">
        <f>L212</f>
        <v>1198262</v>
      </c>
      <c r="M210" s="202">
        <f>M212</f>
        <v>1197789.87</v>
      </c>
      <c r="N210" s="202">
        <f>M210/J210*100</f>
        <v>73.16987122421365</v>
      </c>
      <c r="O210" s="188">
        <f>M210/L210*100</f>
        <v>99.96059876721452</v>
      </c>
      <c r="P210" s="66"/>
    </row>
    <row r="211" spans="1:16" s="48" customFormat="1" ht="12" customHeight="1">
      <c r="A211" s="109"/>
      <c r="B211" s="104"/>
      <c r="C211" s="104"/>
      <c r="D211" s="109"/>
      <c r="E211" s="104"/>
      <c r="F211" s="104"/>
      <c r="G211" s="104"/>
      <c r="H211" s="104"/>
      <c r="I211" s="104"/>
      <c r="J211" s="43"/>
      <c r="K211" s="43"/>
      <c r="L211" s="43"/>
      <c r="M211" s="43"/>
      <c r="N211" s="43"/>
      <c r="O211" s="37"/>
      <c r="P211" s="42"/>
    </row>
    <row r="212" spans="2:16" s="30" customFormat="1" ht="12" customHeight="1">
      <c r="B212" s="50">
        <v>922</v>
      </c>
      <c r="C212" s="50"/>
      <c r="D212" s="52"/>
      <c r="E212" s="269" t="s">
        <v>197</v>
      </c>
      <c r="F212" s="269"/>
      <c r="G212" s="269"/>
      <c r="H212" s="269"/>
      <c r="I212" s="269"/>
      <c r="J212" s="92">
        <f>J213</f>
        <v>1636998.74</v>
      </c>
      <c r="K212" s="92">
        <f>K213</f>
        <v>1198262</v>
      </c>
      <c r="L212" s="92">
        <f>L213</f>
        <v>1198262</v>
      </c>
      <c r="M212" s="92">
        <f>M213</f>
        <v>1197789.87</v>
      </c>
      <c r="N212" s="37">
        <f>M212/J212*100</f>
        <v>73.16987122421365</v>
      </c>
      <c r="O212" s="37">
        <f>M212/L212*100</f>
        <v>99.96059876721452</v>
      </c>
      <c r="P212" s="66"/>
    </row>
    <row r="213" spans="2:16" s="30" customFormat="1" ht="12" customHeight="1">
      <c r="B213" s="45"/>
      <c r="C213" s="45">
        <v>9221</v>
      </c>
      <c r="E213" s="253" t="s">
        <v>198</v>
      </c>
      <c r="F213" s="253"/>
      <c r="G213" s="253"/>
      <c r="H213" s="253"/>
      <c r="I213" s="253"/>
      <c r="J213" s="66">
        <v>1636998.74</v>
      </c>
      <c r="K213" s="66">
        <v>1198262</v>
      </c>
      <c r="L213" s="66">
        <v>1198262</v>
      </c>
      <c r="M213" s="66">
        <f>1174527.78+23262.09</f>
        <v>1197789.87</v>
      </c>
      <c r="N213" s="39">
        <f>M213/J213*100</f>
        <v>73.16987122421365</v>
      </c>
      <c r="O213" s="39">
        <f>M213/L213*100</f>
        <v>99.96059876721452</v>
      </c>
      <c r="P213" s="66"/>
    </row>
    <row r="214" spans="2:15" s="30" customFormat="1" ht="12" customHeight="1">
      <c r="B214" s="45"/>
      <c r="C214" s="45"/>
      <c r="E214" s="253"/>
      <c r="F214" s="253"/>
      <c r="G214" s="253"/>
      <c r="H214" s="253"/>
      <c r="I214" s="253"/>
      <c r="J214" s="66"/>
      <c r="K214" s="66"/>
      <c r="L214" s="66"/>
      <c r="M214" s="66"/>
      <c r="N214" s="66"/>
      <c r="O214" s="66"/>
    </row>
    <row r="215" spans="1:15" ht="12" customHeight="1">
      <c r="A215" s="1"/>
      <c r="B215" s="112"/>
      <c r="C215" s="112"/>
      <c r="D215" s="1"/>
      <c r="E215" s="328"/>
      <c r="F215" s="328"/>
      <c r="G215" s="328"/>
      <c r="H215" s="328"/>
      <c r="I215" s="328"/>
      <c r="J215" s="168"/>
      <c r="K215" s="169"/>
      <c r="L215" s="169"/>
      <c r="M215" s="169"/>
      <c r="N215" s="170"/>
      <c r="O215" s="170"/>
    </row>
    <row r="216" spans="1:13" ht="12" customHeight="1">
      <c r="A216" s="3"/>
      <c r="B216" s="10"/>
      <c r="C216" s="10"/>
      <c r="D216" s="3"/>
      <c r="E216" s="240"/>
      <c r="F216" s="240"/>
      <c r="G216" s="240"/>
      <c r="H216" s="240"/>
      <c r="I216" s="240"/>
      <c r="J216" s="171"/>
      <c r="K216" s="91"/>
      <c r="L216" s="91"/>
      <c r="M216" s="91"/>
    </row>
    <row r="217" spans="1:15" s="3" customFormat="1" ht="12" customHeight="1">
      <c r="A217" s="255" t="s">
        <v>23</v>
      </c>
      <c r="B217" s="255"/>
      <c r="C217" s="255"/>
      <c r="D217" s="255"/>
      <c r="E217" s="255"/>
      <c r="F217" s="255"/>
      <c r="G217" s="255"/>
      <c r="H217" s="255"/>
      <c r="I217" s="255"/>
      <c r="J217" s="255"/>
      <c r="K217" s="255"/>
      <c r="L217" s="255"/>
      <c r="M217" s="255"/>
      <c r="N217" s="171"/>
      <c r="O217" s="171"/>
    </row>
    <row r="218" spans="1:13" ht="9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172"/>
      <c r="K218" s="172"/>
      <c r="L218" s="172"/>
      <c r="M218" s="172"/>
    </row>
    <row r="219" spans="1:16" s="146" customFormat="1" ht="24" customHeight="1">
      <c r="A219" s="142" t="s">
        <v>16</v>
      </c>
      <c r="B219" s="160"/>
      <c r="C219" s="160"/>
      <c r="D219" s="142" t="s">
        <v>421</v>
      </c>
      <c r="E219" s="290" t="s">
        <v>422</v>
      </c>
      <c r="F219" s="291"/>
      <c r="G219" s="291"/>
      <c r="H219" s="291"/>
      <c r="I219" s="143"/>
      <c r="J219" s="144" t="s">
        <v>423</v>
      </c>
      <c r="K219" s="144" t="s">
        <v>424</v>
      </c>
      <c r="L219" s="144" t="s">
        <v>425</v>
      </c>
      <c r="M219" s="144" t="s">
        <v>426</v>
      </c>
      <c r="N219" s="144" t="s">
        <v>427</v>
      </c>
      <c r="O219" s="144" t="s">
        <v>428</v>
      </c>
      <c r="P219" s="145"/>
    </row>
    <row r="220" spans="1:17" ht="9.75" customHeight="1">
      <c r="A220" s="11"/>
      <c r="B220" s="150"/>
      <c r="C220" s="150"/>
      <c r="D220" s="11"/>
      <c r="E220" s="280"/>
      <c r="F220" s="280"/>
      <c r="G220" s="280"/>
      <c r="H220" s="280"/>
      <c r="I220" s="280"/>
      <c r="J220" s="13"/>
      <c r="K220" s="13"/>
      <c r="L220" s="13"/>
      <c r="M220" s="13"/>
      <c r="N220" s="87"/>
      <c r="O220" s="87"/>
      <c r="Q220" s="110"/>
    </row>
    <row r="221" spans="1:17" s="3" customFormat="1" ht="12" customHeight="1">
      <c r="A221" s="11"/>
      <c r="B221" s="150"/>
      <c r="C221" s="10"/>
      <c r="D221" s="255" t="s">
        <v>302</v>
      </c>
      <c r="E221" s="255"/>
      <c r="F221" s="255"/>
      <c r="G221" s="255"/>
      <c r="H221" s="255"/>
      <c r="I221" s="255"/>
      <c r="J221" s="12">
        <f>SUM(J223+J236+J327+J481+J447)</f>
        <v>7667857.419999998</v>
      </c>
      <c r="K221" s="12">
        <f>SUM(K223+K236+K327+K481+K447)</f>
        <v>7927596</v>
      </c>
      <c r="L221" s="12">
        <f>SUM(L223+L236+L327+L481+L447)</f>
        <v>7927596</v>
      </c>
      <c r="M221" s="12">
        <f>SUM(M223+M236+M327+M481+M447)</f>
        <v>7290356.1499999985</v>
      </c>
      <c r="N221" s="12">
        <f>M221/J221*100</f>
        <v>95.07683503588152</v>
      </c>
      <c r="O221" s="100">
        <f>M221/L221*100</f>
        <v>91.96175170884085</v>
      </c>
      <c r="P221" s="91"/>
      <c r="Q221" s="1"/>
    </row>
    <row r="222" spans="1:17" ht="9.75" customHeight="1">
      <c r="A222" s="11"/>
      <c r="B222" s="150"/>
      <c r="C222" s="150"/>
      <c r="D222" s="11"/>
      <c r="E222" s="280"/>
      <c r="F222" s="280"/>
      <c r="G222" s="280"/>
      <c r="H222" s="280"/>
      <c r="I222" s="280"/>
      <c r="J222" s="13"/>
      <c r="K222" s="13"/>
      <c r="L222" s="13"/>
      <c r="M222" s="13"/>
      <c r="N222" s="13"/>
      <c r="O222" s="13"/>
      <c r="P222" s="87"/>
      <c r="Q222" s="110"/>
    </row>
    <row r="223" spans="1:17" s="3" customFormat="1" ht="12" customHeight="1">
      <c r="A223" s="214"/>
      <c r="B223" s="262" t="s">
        <v>245</v>
      </c>
      <c r="C223" s="263"/>
      <c r="D223" s="263"/>
      <c r="E223" s="263"/>
      <c r="F223" s="263"/>
      <c r="G223" s="263"/>
      <c r="H223" s="263"/>
      <c r="I223" s="263"/>
      <c r="J223" s="217">
        <f>J225</f>
        <v>12852.99</v>
      </c>
      <c r="K223" s="217">
        <f>K225</f>
        <v>155000</v>
      </c>
      <c r="L223" s="217">
        <f>L225</f>
        <v>155000</v>
      </c>
      <c r="M223" s="217">
        <f>M225</f>
        <v>145714.47</v>
      </c>
      <c r="N223" s="217">
        <f>M223/J223*100</f>
        <v>1133.7009520741865</v>
      </c>
      <c r="O223" s="218">
        <f>M223/L223*100</f>
        <v>94.00933548387097</v>
      </c>
      <c r="P223" s="91"/>
      <c r="Q223" s="1"/>
    </row>
    <row r="224" spans="1:17" s="30" customFormat="1" ht="9.75" customHeight="1">
      <c r="A224" s="67"/>
      <c r="B224" s="162"/>
      <c r="C224" s="156"/>
      <c r="D224" s="68"/>
      <c r="E224" s="322"/>
      <c r="F224" s="322"/>
      <c r="G224" s="322"/>
      <c r="H224" s="322"/>
      <c r="I224" s="322"/>
      <c r="J224" s="69"/>
      <c r="K224" s="69"/>
      <c r="L224" s="69"/>
      <c r="M224" s="69"/>
      <c r="N224" s="69"/>
      <c r="O224" s="69"/>
      <c r="P224" s="66"/>
      <c r="Q224" s="48"/>
    </row>
    <row r="225" spans="1:17" s="30" customFormat="1" ht="12" customHeight="1">
      <c r="A225" s="55"/>
      <c r="B225" s="294" t="s">
        <v>50</v>
      </c>
      <c r="C225" s="325"/>
      <c r="D225" s="325"/>
      <c r="E225" s="254" t="s">
        <v>123</v>
      </c>
      <c r="F225" s="254"/>
      <c r="G225" s="254"/>
      <c r="H225" s="254"/>
      <c r="I225" s="254"/>
      <c r="J225" s="64">
        <f>J227</f>
        <v>12852.99</v>
      </c>
      <c r="K225" s="64">
        <f>K227</f>
        <v>155000</v>
      </c>
      <c r="L225" s="64">
        <f>L227</f>
        <v>155000</v>
      </c>
      <c r="M225" s="64">
        <f>M227</f>
        <v>145714.47</v>
      </c>
      <c r="N225" s="37">
        <f>M225/J225*100</f>
        <v>1133.7009520741865</v>
      </c>
      <c r="O225" s="37">
        <f>M225/L225*100</f>
        <v>94.00933548387097</v>
      </c>
      <c r="P225" s="66"/>
      <c r="Q225" s="48"/>
    </row>
    <row r="226" spans="1:17" s="30" customFormat="1" ht="9.75" customHeight="1">
      <c r="A226" s="55"/>
      <c r="B226" s="279"/>
      <c r="C226" s="284"/>
      <c r="D226" s="284"/>
      <c r="E226" s="256"/>
      <c r="F226" s="256"/>
      <c r="G226" s="256"/>
      <c r="H226" s="256"/>
      <c r="I226" s="256"/>
      <c r="J226" s="70"/>
      <c r="K226" s="70"/>
      <c r="L226" s="70"/>
      <c r="M226" s="70"/>
      <c r="N226" s="70"/>
      <c r="O226" s="70"/>
      <c r="P226" s="66"/>
      <c r="Q226" s="48"/>
    </row>
    <row r="227" spans="1:17" s="30" customFormat="1" ht="12" customHeight="1">
      <c r="A227" s="58"/>
      <c r="B227" s="61" t="s">
        <v>51</v>
      </c>
      <c r="C227" s="149"/>
      <c r="D227" s="59"/>
      <c r="E227" s="60" t="s">
        <v>208</v>
      </c>
      <c r="F227" s="259" t="s">
        <v>54</v>
      </c>
      <c r="G227" s="259"/>
      <c r="H227" s="259"/>
      <c r="I227" s="259"/>
      <c r="J227" s="96">
        <f>J228</f>
        <v>12852.99</v>
      </c>
      <c r="K227" s="96">
        <f>K228</f>
        <v>155000</v>
      </c>
      <c r="L227" s="96">
        <f>L228</f>
        <v>155000</v>
      </c>
      <c r="M227" s="96">
        <f>M228</f>
        <v>145714.47</v>
      </c>
      <c r="N227" s="37">
        <f>M227/J227*100</f>
        <v>1133.7009520741865</v>
      </c>
      <c r="O227" s="37">
        <f>M227/L227*100</f>
        <v>94.00933548387097</v>
      </c>
      <c r="P227" s="66"/>
      <c r="Q227" s="48"/>
    </row>
    <row r="228" spans="1:17" s="30" customFormat="1" ht="12" customHeight="1">
      <c r="A228" s="55"/>
      <c r="B228" s="56" t="s">
        <v>52</v>
      </c>
      <c r="C228" s="45"/>
      <c r="D228" s="54"/>
      <c r="E228" s="62" t="s">
        <v>209</v>
      </c>
      <c r="F228" s="256" t="s">
        <v>55</v>
      </c>
      <c r="G228" s="256"/>
      <c r="H228" s="256"/>
      <c r="I228" s="256"/>
      <c r="J228" s="70">
        <f>J230</f>
        <v>12852.99</v>
      </c>
      <c r="K228" s="70">
        <f>K230</f>
        <v>155000</v>
      </c>
      <c r="L228" s="70">
        <f>L230</f>
        <v>155000</v>
      </c>
      <c r="M228" s="70">
        <f>M230</f>
        <v>145714.47</v>
      </c>
      <c r="N228" s="39">
        <f>M228/J228*100</f>
        <v>1133.7009520741865</v>
      </c>
      <c r="O228" s="39">
        <f>M228/L228*100</f>
        <v>94.00933548387097</v>
      </c>
      <c r="P228" s="66"/>
      <c r="Q228" s="48"/>
    </row>
    <row r="229" spans="1:17" s="30" customFormat="1" ht="12" customHeight="1">
      <c r="A229" s="63"/>
      <c r="B229" s="56" t="s">
        <v>53</v>
      </c>
      <c r="C229" s="57"/>
      <c r="D229" s="63"/>
      <c r="E229" s="259" t="s">
        <v>416</v>
      </c>
      <c r="F229" s="259"/>
      <c r="G229" s="259"/>
      <c r="H229" s="259"/>
      <c r="I229" s="259"/>
      <c r="J229" s="70"/>
      <c r="K229" s="70"/>
      <c r="L229" s="70"/>
      <c r="M229" s="70"/>
      <c r="N229" s="70"/>
      <c r="O229" s="70"/>
      <c r="P229" s="66"/>
      <c r="Q229" s="48"/>
    </row>
    <row r="230" spans="1:17" s="30" customFormat="1" ht="12" customHeight="1">
      <c r="A230" s="205">
        <v>32</v>
      </c>
      <c r="B230" s="206"/>
      <c r="C230" s="207"/>
      <c r="D230" s="208"/>
      <c r="E230" s="264" t="s">
        <v>15</v>
      </c>
      <c r="F230" s="264"/>
      <c r="G230" s="264"/>
      <c r="H230" s="264"/>
      <c r="I230" s="264"/>
      <c r="J230" s="209">
        <f>J232</f>
        <v>12852.99</v>
      </c>
      <c r="K230" s="209">
        <f>K232</f>
        <v>155000</v>
      </c>
      <c r="L230" s="209">
        <f>L232</f>
        <v>155000</v>
      </c>
      <c r="M230" s="209">
        <f>M232</f>
        <v>145714.47</v>
      </c>
      <c r="N230" s="209">
        <f>M230/J230*100</f>
        <v>1133.7009520741865</v>
      </c>
      <c r="O230" s="188">
        <f>M230/L230*100</f>
        <v>94.00933548387097</v>
      </c>
      <c r="P230" s="66"/>
      <c r="Q230" s="48"/>
    </row>
    <row r="231" spans="1:17" s="30" customFormat="1" ht="10.5" customHeight="1">
      <c r="A231" s="55"/>
      <c r="B231" s="56"/>
      <c r="C231" s="57"/>
      <c r="D231" s="55"/>
      <c r="E231" s="254"/>
      <c r="F231" s="254"/>
      <c r="G231" s="254"/>
      <c r="H231" s="254"/>
      <c r="I231" s="254"/>
      <c r="J231" s="70"/>
      <c r="K231" s="70"/>
      <c r="L231" s="70"/>
      <c r="M231" s="70"/>
      <c r="N231" s="70"/>
      <c r="O231" s="70"/>
      <c r="P231" s="66"/>
      <c r="Q231" s="48"/>
    </row>
    <row r="232" spans="1:17" s="30" customFormat="1" ht="12" customHeight="1">
      <c r="A232" s="55"/>
      <c r="B232" s="56">
        <v>329</v>
      </c>
      <c r="C232" s="57"/>
      <c r="D232" s="55"/>
      <c r="E232" s="254" t="s">
        <v>303</v>
      </c>
      <c r="F232" s="254"/>
      <c r="G232" s="254"/>
      <c r="H232" s="254"/>
      <c r="I232" s="254"/>
      <c r="J232" s="64">
        <f>SUM(J233:J234)</f>
        <v>12852.99</v>
      </c>
      <c r="K232" s="64">
        <f>SUM(K233:K234)</f>
        <v>155000</v>
      </c>
      <c r="L232" s="64">
        <f>SUM(L233:L234)</f>
        <v>155000</v>
      </c>
      <c r="M232" s="64">
        <f>SUM(M233:M234)</f>
        <v>145714.47</v>
      </c>
      <c r="N232" s="37">
        <f>M232/J232*100</f>
        <v>1133.7009520741865</v>
      </c>
      <c r="O232" s="37">
        <f>M232/L232*100</f>
        <v>94.00933548387097</v>
      </c>
      <c r="P232" s="66"/>
      <c r="Q232" s="48"/>
    </row>
    <row r="233" spans="1:17" s="30" customFormat="1" ht="12" customHeight="1">
      <c r="A233" s="55"/>
      <c r="B233" s="56"/>
      <c r="C233" s="57">
        <v>3291</v>
      </c>
      <c r="D233" s="65" t="s">
        <v>35</v>
      </c>
      <c r="E233" s="256" t="s">
        <v>130</v>
      </c>
      <c r="F233" s="256"/>
      <c r="G233" s="256"/>
      <c r="H233" s="256"/>
      <c r="I233" s="256"/>
      <c r="J233" s="66">
        <v>12852.99</v>
      </c>
      <c r="K233" s="66">
        <v>25000</v>
      </c>
      <c r="L233" s="66">
        <v>25000</v>
      </c>
      <c r="M233" s="66">
        <v>16538.37</v>
      </c>
      <c r="N233" s="39">
        <f>M233/J233*100</f>
        <v>128.67332815165963</v>
      </c>
      <c r="O233" s="39">
        <f>M233/L233*100</f>
        <v>66.15348</v>
      </c>
      <c r="P233" s="66"/>
      <c r="Q233" s="48"/>
    </row>
    <row r="234" spans="1:15" s="107" customFormat="1" ht="12" customHeight="1">
      <c r="A234" s="30"/>
      <c r="B234" s="50"/>
      <c r="C234" s="45">
        <v>3291</v>
      </c>
      <c r="D234" s="73" t="s">
        <v>379</v>
      </c>
      <c r="E234" s="253" t="s">
        <v>380</v>
      </c>
      <c r="F234" s="253"/>
      <c r="G234" s="253"/>
      <c r="H234" s="253"/>
      <c r="I234" s="253"/>
      <c r="J234" s="66">
        <v>0</v>
      </c>
      <c r="K234" s="66">
        <v>130000</v>
      </c>
      <c r="L234" s="66">
        <v>130000</v>
      </c>
      <c r="M234" s="66">
        <v>129176.1</v>
      </c>
      <c r="N234" s="39">
        <v>0</v>
      </c>
      <c r="O234" s="39">
        <f>M234/L234*100</f>
        <v>99.36623076923078</v>
      </c>
    </row>
    <row r="235" spans="1:17" ht="9.75" customHeight="1">
      <c r="A235" s="11"/>
      <c r="B235" s="148"/>
      <c r="C235" s="150"/>
      <c r="D235" s="11"/>
      <c r="E235" s="280"/>
      <c r="F235" s="280"/>
      <c r="G235" s="280"/>
      <c r="H235" s="280"/>
      <c r="I235" s="280"/>
      <c r="J235" s="13"/>
      <c r="K235" s="13"/>
      <c r="L235" s="13"/>
      <c r="M235" s="13"/>
      <c r="N235" s="13"/>
      <c r="O235" s="13"/>
      <c r="P235" s="87"/>
      <c r="Q235" s="110"/>
    </row>
    <row r="236" spans="1:17" s="3" customFormat="1" ht="12" customHeight="1">
      <c r="A236" s="214"/>
      <c r="B236" s="262" t="s">
        <v>244</v>
      </c>
      <c r="C236" s="263"/>
      <c r="D236" s="263"/>
      <c r="E236" s="263"/>
      <c r="F236" s="263"/>
      <c r="G236" s="263"/>
      <c r="H236" s="263"/>
      <c r="I236" s="214"/>
      <c r="J236" s="217">
        <f>SUM(J241+J254+J315)</f>
        <v>1414092.1199999996</v>
      </c>
      <c r="K236" s="217">
        <f>SUM(K241+K254+K315)</f>
        <v>1306300</v>
      </c>
      <c r="L236" s="217">
        <f>SUM(L241+L254+L315)</f>
        <v>1306300</v>
      </c>
      <c r="M236" s="217">
        <f>SUM(M241+M254+M315)</f>
        <v>1156970.2599999998</v>
      </c>
      <c r="N236" s="217">
        <f>M236/J236*100</f>
        <v>81.81717751174514</v>
      </c>
      <c r="O236" s="218">
        <f>M236/L236*100</f>
        <v>88.56849575135878</v>
      </c>
      <c r="P236" s="91"/>
      <c r="Q236" s="1"/>
    </row>
    <row r="237" spans="1:17" s="30" customFormat="1" ht="9.75" customHeight="1">
      <c r="A237" s="67"/>
      <c r="B237" s="162"/>
      <c r="C237" s="156"/>
      <c r="D237" s="68"/>
      <c r="E237" s="322"/>
      <c r="F237" s="322"/>
      <c r="G237" s="322"/>
      <c r="H237" s="322"/>
      <c r="I237" s="322"/>
      <c r="J237" s="69"/>
      <c r="K237" s="69"/>
      <c r="L237" s="69"/>
      <c r="M237" s="69"/>
      <c r="N237" s="69"/>
      <c r="O237" s="69"/>
      <c r="P237" s="66"/>
      <c r="Q237" s="48"/>
    </row>
    <row r="238" spans="1:17" s="30" customFormat="1" ht="12" customHeight="1">
      <c r="A238" s="55"/>
      <c r="B238" s="294" t="s">
        <v>56</v>
      </c>
      <c r="C238" s="325"/>
      <c r="D238" s="325"/>
      <c r="E238" s="254" t="s">
        <v>124</v>
      </c>
      <c r="F238" s="254"/>
      <c r="G238" s="254"/>
      <c r="H238" s="254"/>
      <c r="I238" s="254"/>
      <c r="J238" s="64">
        <f>J240</f>
        <v>1414092.1199999996</v>
      </c>
      <c r="K238" s="64">
        <f>K240</f>
        <v>1306300</v>
      </c>
      <c r="L238" s="64">
        <f>L240</f>
        <v>1306300</v>
      </c>
      <c r="M238" s="64">
        <f>M240</f>
        <v>1156970.2599999998</v>
      </c>
      <c r="N238" s="37">
        <f>M238/J238*100</f>
        <v>81.81717751174514</v>
      </c>
      <c r="O238" s="37">
        <f>M238/L238*100</f>
        <v>88.56849575135878</v>
      </c>
      <c r="P238" s="66"/>
      <c r="Q238" s="48"/>
    </row>
    <row r="239" spans="1:17" s="30" customFormat="1" ht="12" customHeight="1">
      <c r="A239" s="55"/>
      <c r="B239" s="254"/>
      <c r="C239" s="269"/>
      <c r="D239" s="269"/>
      <c r="E239" s="256"/>
      <c r="F239" s="256"/>
      <c r="G239" s="256"/>
      <c r="H239" s="256"/>
      <c r="I239" s="256"/>
      <c r="J239" s="70"/>
      <c r="K239" s="70"/>
      <c r="L239" s="70"/>
      <c r="M239" s="70"/>
      <c r="N239" s="70"/>
      <c r="O239" s="70"/>
      <c r="P239" s="66"/>
      <c r="Q239" s="48"/>
    </row>
    <row r="240" spans="1:17" s="30" customFormat="1" ht="12" customHeight="1">
      <c r="A240" s="55"/>
      <c r="B240" s="259" t="s">
        <v>51</v>
      </c>
      <c r="C240" s="275"/>
      <c r="D240" s="275"/>
      <c r="E240" s="60" t="s">
        <v>210</v>
      </c>
      <c r="F240" s="259" t="s">
        <v>54</v>
      </c>
      <c r="G240" s="259"/>
      <c r="H240" s="259"/>
      <c r="I240" s="259"/>
      <c r="J240" s="96">
        <f>SUM(J241+J254+J315)</f>
        <v>1414092.1199999996</v>
      </c>
      <c r="K240" s="96">
        <f>SUM(K241+K254+K315)</f>
        <v>1306300</v>
      </c>
      <c r="L240" s="96">
        <f>SUM(L241+L254+L315)</f>
        <v>1306300</v>
      </c>
      <c r="M240" s="96">
        <f>SUM(M241+M254+M315)</f>
        <v>1156970.2599999998</v>
      </c>
      <c r="N240" s="37">
        <f>M240/J240*100</f>
        <v>81.81717751174514</v>
      </c>
      <c r="O240" s="37">
        <f>M240/L240*100</f>
        <v>88.56849575135878</v>
      </c>
      <c r="P240" s="66"/>
      <c r="Q240" s="48"/>
    </row>
    <row r="241" spans="1:17" s="30" customFormat="1" ht="12" customHeight="1">
      <c r="A241" s="55"/>
      <c r="B241" s="254" t="s">
        <v>52</v>
      </c>
      <c r="C241" s="269"/>
      <c r="D241" s="269"/>
      <c r="E241" s="62" t="s">
        <v>211</v>
      </c>
      <c r="F241" s="323" t="s">
        <v>57</v>
      </c>
      <c r="G241" s="323"/>
      <c r="H241" s="323"/>
      <c r="I241" s="323"/>
      <c r="J241" s="70">
        <f>J243</f>
        <v>445361.1</v>
      </c>
      <c r="K241" s="70">
        <f>K243</f>
        <v>451600</v>
      </c>
      <c r="L241" s="70">
        <f>L243</f>
        <v>451600</v>
      </c>
      <c r="M241" s="70">
        <f>M243</f>
        <v>449737.24</v>
      </c>
      <c r="N241" s="39">
        <f>M241/J241*100</f>
        <v>100.98260490195486</v>
      </c>
      <c r="O241" s="39">
        <f>M241/L241*100</f>
        <v>99.58751992914084</v>
      </c>
      <c r="P241" s="66"/>
      <c r="Q241" s="48"/>
    </row>
    <row r="242" spans="1:17" s="30" customFormat="1" ht="12" customHeight="1">
      <c r="A242" s="63"/>
      <c r="B242" s="56" t="s">
        <v>53</v>
      </c>
      <c r="C242" s="57"/>
      <c r="D242" s="55"/>
      <c r="E242" s="259" t="s">
        <v>84</v>
      </c>
      <c r="F242" s="259"/>
      <c r="G242" s="259"/>
      <c r="H242" s="259"/>
      <c r="I242" s="259"/>
      <c r="J242" s="70"/>
      <c r="K242" s="70"/>
      <c r="L242" s="70"/>
      <c r="M242" s="70"/>
      <c r="N242" s="70"/>
      <c r="O242" s="70"/>
      <c r="P242" s="66"/>
      <c r="Q242" s="48"/>
    </row>
    <row r="243" spans="1:17" s="30" customFormat="1" ht="12" customHeight="1">
      <c r="A243" s="205">
        <v>31</v>
      </c>
      <c r="B243" s="207" t="s">
        <v>2</v>
      </c>
      <c r="C243" s="207"/>
      <c r="D243" s="208"/>
      <c r="E243" s="264" t="s">
        <v>269</v>
      </c>
      <c r="F243" s="264"/>
      <c r="G243" s="264"/>
      <c r="H243" s="264"/>
      <c r="I243" s="264"/>
      <c r="J243" s="209">
        <f>J245+J248+J251</f>
        <v>445361.1</v>
      </c>
      <c r="K243" s="209">
        <f>K245+K248+K251</f>
        <v>451600</v>
      </c>
      <c r="L243" s="209">
        <f>L245+L248+L251</f>
        <v>451600</v>
      </c>
      <c r="M243" s="209">
        <f>M245+M248+M251</f>
        <v>449737.24</v>
      </c>
      <c r="N243" s="209">
        <f>M243/J243*100</f>
        <v>100.98260490195486</v>
      </c>
      <c r="O243" s="188">
        <f>M243/L243*100</f>
        <v>99.58751992914084</v>
      </c>
      <c r="P243" s="66"/>
      <c r="Q243" s="48"/>
    </row>
    <row r="244" spans="1:17" s="30" customFormat="1" ht="12" customHeight="1">
      <c r="A244" s="55"/>
      <c r="B244" s="57"/>
      <c r="C244" s="57"/>
      <c r="D244" s="55"/>
      <c r="E244" s="256"/>
      <c r="F244" s="256"/>
      <c r="G244" s="256"/>
      <c r="H244" s="256"/>
      <c r="I244" s="256"/>
      <c r="J244" s="70"/>
      <c r="K244" s="70"/>
      <c r="L244" s="70"/>
      <c r="M244" s="70"/>
      <c r="N244" s="70"/>
      <c r="O244" s="70"/>
      <c r="P244" s="66"/>
      <c r="Q244" s="48"/>
    </row>
    <row r="245" spans="1:17" s="30" customFormat="1" ht="12" customHeight="1">
      <c r="A245" s="55"/>
      <c r="B245" s="56">
        <v>311</v>
      </c>
      <c r="C245" s="57"/>
      <c r="D245" s="55"/>
      <c r="E245" s="254" t="s">
        <v>90</v>
      </c>
      <c r="F245" s="254"/>
      <c r="G245" s="254"/>
      <c r="H245" s="254"/>
      <c r="I245" s="254"/>
      <c r="J245" s="64">
        <f>J246</f>
        <v>369751.99</v>
      </c>
      <c r="K245" s="64">
        <f>K246</f>
        <v>370000</v>
      </c>
      <c r="L245" s="64">
        <f>L246</f>
        <v>370000</v>
      </c>
      <c r="M245" s="64">
        <f>M246</f>
        <v>368358.11</v>
      </c>
      <c r="N245" s="37">
        <f>M245/J245*100</f>
        <v>99.62302298900406</v>
      </c>
      <c r="O245" s="37">
        <f>M245/L245*100</f>
        <v>99.55624594594595</v>
      </c>
      <c r="P245" s="66"/>
      <c r="Q245" s="48"/>
    </row>
    <row r="246" spans="1:17" s="30" customFormat="1" ht="12" customHeight="1">
      <c r="A246" s="55"/>
      <c r="B246" s="57"/>
      <c r="C246" s="57">
        <v>3111</v>
      </c>
      <c r="D246" s="65" t="s">
        <v>35</v>
      </c>
      <c r="E246" s="256" t="s">
        <v>270</v>
      </c>
      <c r="F246" s="256"/>
      <c r="G246" s="256"/>
      <c r="H246" s="256"/>
      <c r="I246" s="256"/>
      <c r="J246" s="66">
        <v>369751.99</v>
      </c>
      <c r="K246" s="66">
        <v>370000</v>
      </c>
      <c r="L246" s="66">
        <v>370000</v>
      </c>
      <c r="M246" s="66">
        <v>368358.11</v>
      </c>
      <c r="N246" s="39">
        <f>M246/J246*100</f>
        <v>99.62302298900406</v>
      </c>
      <c r="O246" s="39">
        <f>M246/L246*100</f>
        <v>99.55624594594595</v>
      </c>
      <c r="P246" s="66"/>
      <c r="Q246" s="48"/>
    </row>
    <row r="247" spans="1:17" s="30" customFormat="1" ht="10.5" customHeight="1">
      <c r="A247" s="55"/>
      <c r="B247" s="57"/>
      <c r="C247" s="57"/>
      <c r="D247" s="65"/>
      <c r="E247" s="256"/>
      <c r="F247" s="256"/>
      <c r="G247" s="256"/>
      <c r="H247" s="256"/>
      <c r="I247" s="256"/>
      <c r="J247" s="66"/>
      <c r="K247" s="66"/>
      <c r="L247" s="66"/>
      <c r="M247" s="66"/>
      <c r="N247" s="66"/>
      <c r="O247" s="66"/>
      <c r="P247" s="66"/>
      <c r="Q247" s="48"/>
    </row>
    <row r="248" spans="1:17" s="30" customFormat="1" ht="12" customHeight="1">
      <c r="A248" s="55"/>
      <c r="B248" s="56">
        <v>312</v>
      </c>
      <c r="C248" s="57"/>
      <c r="D248" s="65"/>
      <c r="E248" s="56" t="s">
        <v>271</v>
      </c>
      <c r="F248" s="56"/>
      <c r="G248" s="56"/>
      <c r="H248" s="56"/>
      <c r="I248" s="56"/>
      <c r="J248" s="64">
        <f>J249</f>
        <v>14600</v>
      </c>
      <c r="K248" s="64">
        <f>K249</f>
        <v>20600</v>
      </c>
      <c r="L248" s="64">
        <f>L249</f>
        <v>20600</v>
      </c>
      <c r="M248" s="64">
        <f>M249</f>
        <v>20600</v>
      </c>
      <c r="N248" s="37">
        <f>M248/J248*100</f>
        <v>141.0958904109589</v>
      </c>
      <c r="O248" s="37">
        <f>M248/L248*100</f>
        <v>100</v>
      </c>
      <c r="P248" s="66"/>
      <c r="Q248" s="48"/>
    </row>
    <row r="249" spans="1:17" s="30" customFormat="1" ht="12" customHeight="1">
      <c r="A249" s="55"/>
      <c r="B249" s="57"/>
      <c r="C249" s="57">
        <v>3121</v>
      </c>
      <c r="D249" s="65" t="s">
        <v>35</v>
      </c>
      <c r="E249" s="256" t="s">
        <v>271</v>
      </c>
      <c r="F249" s="256"/>
      <c r="G249" s="256"/>
      <c r="H249" s="256"/>
      <c r="I249" s="256"/>
      <c r="J249" s="70">
        <v>14600</v>
      </c>
      <c r="K249" s="70">
        <v>20600</v>
      </c>
      <c r="L249" s="70">
        <v>20600</v>
      </c>
      <c r="M249" s="70">
        <v>20600</v>
      </c>
      <c r="N249" s="39">
        <f>M249/J249*100</f>
        <v>141.0958904109589</v>
      </c>
      <c r="O249" s="39">
        <f>M249/L249*100</f>
        <v>100</v>
      </c>
      <c r="P249" s="66"/>
      <c r="Q249" s="48"/>
    </row>
    <row r="250" spans="1:17" s="30" customFormat="1" ht="10.5" customHeight="1">
      <c r="A250" s="55"/>
      <c r="B250" s="57"/>
      <c r="C250" s="57"/>
      <c r="D250" s="65"/>
      <c r="E250" s="256"/>
      <c r="F250" s="256"/>
      <c r="G250" s="256"/>
      <c r="H250" s="256"/>
      <c r="I250" s="256"/>
      <c r="J250" s="70"/>
      <c r="K250" s="70"/>
      <c r="L250" s="70"/>
      <c r="M250" s="70"/>
      <c r="N250" s="66"/>
      <c r="O250" s="70"/>
      <c r="P250" s="66"/>
      <c r="Q250" s="48"/>
    </row>
    <row r="251" spans="1:17" s="30" customFormat="1" ht="12" customHeight="1">
      <c r="A251" s="55"/>
      <c r="B251" s="56">
        <v>313</v>
      </c>
      <c r="C251" s="57"/>
      <c r="D251" s="65"/>
      <c r="E251" s="254" t="s">
        <v>272</v>
      </c>
      <c r="F251" s="254"/>
      <c r="G251" s="254"/>
      <c r="H251" s="254"/>
      <c r="I251" s="254"/>
      <c r="J251" s="64">
        <f>J252</f>
        <v>61009.11</v>
      </c>
      <c r="K251" s="64">
        <f>K252</f>
        <v>61000</v>
      </c>
      <c r="L251" s="64">
        <f>L252</f>
        <v>61000</v>
      </c>
      <c r="M251" s="64">
        <f>M252</f>
        <v>60779.13</v>
      </c>
      <c r="N251" s="37">
        <f>M251/J251*100</f>
        <v>99.6230399033849</v>
      </c>
      <c r="O251" s="37">
        <f>M251/L251*100</f>
        <v>99.63791803278687</v>
      </c>
      <c r="P251" s="66"/>
      <c r="Q251" s="48"/>
    </row>
    <row r="252" spans="1:17" s="30" customFormat="1" ht="12" customHeight="1">
      <c r="A252" s="55"/>
      <c r="B252" s="57"/>
      <c r="C252" s="57">
        <v>3132</v>
      </c>
      <c r="D252" s="65" t="s">
        <v>35</v>
      </c>
      <c r="E252" s="256" t="s">
        <v>304</v>
      </c>
      <c r="F252" s="256"/>
      <c r="G252" s="256"/>
      <c r="H252" s="256"/>
      <c r="I252" s="256"/>
      <c r="J252" s="70">
        <v>61009.11</v>
      </c>
      <c r="K252" s="70">
        <v>61000</v>
      </c>
      <c r="L252" s="70">
        <v>61000</v>
      </c>
      <c r="M252" s="70">
        <v>60779.13</v>
      </c>
      <c r="N252" s="39">
        <f>M252/J252*100</f>
        <v>99.6230399033849</v>
      </c>
      <c r="O252" s="39">
        <f>M252/L252*100</f>
        <v>99.63791803278687</v>
      </c>
      <c r="P252" s="66"/>
      <c r="Q252" s="48"/>
    </row>
    <row r="253" spans="1:17" s="30" customFormat="1" ht="10.5" customHeight="1">
      <c r="A253" s="55"/>
      <c r="B253" s="57"/>
      <c r="C253" s="57"/>
      <c r="D253" s="65"/>
      <c r="E253" s="256"/>
      <c r="F253" s="256"/>
      <c r="G253" s="256"/>
      <c r="H253" s="256"/>
      <c r="I253" s="256"/>
      <c r="J253" s="70"/>
      <c r="K253" s="70"/>
      <c r="L253" s="70"/>
      <c r="M253" s="70"/>
      <c r="N253" s="70"/>
      <c r="O253" s="70"/>
      <c r="P253" s="66"/>
      <c r="Q253" s="48"/>
    </row>
    <row r="254" spans="1:17" s="30" customFormat="1" ht="12" customHeight="1">
      <c r="A254" s="55"/>
      <c r="B254" s="279" t="s">
        <v>52</v>
      </c>
      <c r="C254" s="313"/>
      <c r="D254" s="313"/>
      <c r="E254" s="71" t="s">
        <v>212</v>
      </c>
      <c r="F254" s="256" t="s">
        <v>202</v>
      </c>
      <c r="G254" s="256"/>
      <c r="H254" s="256"/>
      <c r="I254" s="256"/>
      <c r="J254" s="70">
        <f>J256+J298+J304+J309</f>
        <v>824096.0199999998</v>
      </c>
      <c r="K254" s="70">
        <f>K256+K298+K304+K309</f>
        <v>832700</v>
      </c>
      <c r="L254" s="70">
        <f>L256+L298+L304+L309</f>
        <v>832700</v>
      </c>
      <c r="M254" s="70">
        <f>M256+M298+M304+M309</f>
        <v>707233.0199999999</v>
      </c>
      <c r="N254" s="39">
        <f>M254/J254*100</f>
        <v>85.81924955783673</v>
      </c>
      <c r="O254" s="39">
        <f>M254/L254*100</f>
        <v>84.93251110844241</v>
      </c>
      <c r="P254" s="66"/>
      <c r="Q254" s="48"/>
    </row>
    <row r="255" spans="1:17" s="30" customFormat="1" ht="12" customHeight="1">
      <c r="A255" s="63"/>
      <c r="B255" s="279" t="s">
        <v>53</v>
      </c>
      <c r="C255" s="279"/>
      <c r="D255" s="279"/>
      <c r="E255" s="259" t="s">
        <v>185</v>
      </c>
      <c r="F255" s="259"/>
      <c r="G255" s="259"/>
      <c r="H255" s="259"/>
      <c r="I255" s="259"/>
      <c r="J255" s="70"/>
      <c r="K255" s="70"/>
      <c r="L255" s="70"/>
      <c r="M255" s="70"/>
      <c r="N255" s="70"/>
      <c r="O255" s="70"/>
      <c r="P255" s="66"/>
      <c r="Q255" s="48"/>
    </row>
    <row r="256" spans="1:17" s="30" customFormat="1" ht="12" customHeight="1">
      <c r="A256" s="205">
        <v>32</v>
      </c>
      <c r="B256" s="207"/>
      <c r="C256" s="207"/>
      <c r="D256" s="208"/>
      <c r="E256" s="264" t="s">
        <v>3</v>
      </c>
      <c r="F256" s="264"/>
      <c r="G256" s="264"/>
      <c r="H256" s="264"/>
      <c r="I256" s="264"/>
      <c r="J256" s="209">
        <f>J258+J264+J270+J291+J288</f>
        <v>713443.3999999999</v>
      </c>
      <c r="K256" s="209">
        <f>K258+K264+K270+K291+K288</f>
        <v>666200</v>
      </c>
      <c r="L256" s="209">
        <f>L258+L264+L270+L291+L288</f>
        <v>666200</v>
      </c>
      <c r="M256" s="209">
        <f>M258+M264+M270+M291+M288</f>
        <v>535866.95</v>
      </c>
      <c r="N256" s="209">
        <f>M256/J256*100</f>
        <v>75.10994565231104</v>
      </c>
      <c r="O256" s="188">
        <f>M256/L256*100</f>
        <v>80.43634794356048</v>
      </c>
      <c r="P256" s="66"/>
      <c r="Q256" s="48"/>
    </row>
    <row r="257" spans="1:17" s="30" customFormat="1" ht="9.75" customHeight="1">
      <c r="A257" s="55"/>
      <c r="B257" s="57"/>
      <c r="C257" s="57"/>
      <c r="D257" s="55"/>
      <c r="E257" s="256"/>
      <c r="F257" s="256"/>
      <c r="G257" s="256"/>
      <c r="H257" s="256"/>
      <c r="I257" s="256"/>
      <c r="J257" s="70"/>
      <c r="K257" s="70"/>
      <c r="L257" s="70"/>
      <c r="M257" s="70"/>
      <c r="N257" s="70"/>
      <c r="O257" s="70"/>
      <c r="P257" s="66"/>
      <c r="Q257" s="48"/>
    </row>
    <row r="258" spans="1:17" s="30" customFormat="1" ht="12" customHeight="1">
      <c r="A258" s="55"/>
      <c r="B258" s="56">
        <v>321</v>
      </c>
      <c r="C258" s="57"/>
      <c r="D258" s="55"/>
      <c r="E258" s="254" t="s">
        <v>275</v>
      </c>
      <c r="F258" s="254"/>
      <c r="G258" s="254"/>
      <c r="H258" s="254"/>
      <c r="I258" s="254"/>
      <c r="J258" s="64">
        <f>SUM(J259:J262)</f>
        <v>27119</v>
      </c>
      <c r="K258" s="64">
        <f>SUM(K259:K262)</f>
        <v>34500</v>
      </c>
      <c r="L258" s="64">
        <f>SUM(L259:L262)</f>
        <v>34500</v>
      </c>
      <c r="M258" s="64">
        <f>SUM(M259:M262)</f>
        <v>26815</v>
      </c>
      <c r="N258" s="37">
        <f>M258/J258*100</f>
        <v>98.87901471293189</v>
      </c>
      <c r="O258" s="37">
        <f>M258/L258*100</f>
        <v>77.72463768115942</v>
      </c>
      <c r="P258" s="66"/>
      <c r="Q258" s="48"/>
    </row>
    <row r="259" spans="1:17" s="30" customFormat="1" ht="12" customHeight="1">
      <c r="A259" s="55"/>
      <c r="B259" s="57"/>
      <c r="C259" s="57">
        <v>3211</v>
      </c>
      <c r="D259" s="65" t="s">
        <v>35</v>
      </c>
      <c r="E259" s="256" t="s">
        <v>276</v>
      </c>
      <c r="F259" s="256"/>
      <c r="G259" s="256"/>
      <c r="H259" s="256"/>
      <c r="I259" s="256"/>
      <c r="J259" s="66">
        <v>10</v>
      </c>
      <c r="K259" s="66">
        <v>500</v>
      </c>
      <c r="L259" s="66">
        <v>500</v>
      </c>
      <c r="M259" s="66">
        <v>1</v>
      </c>
      <c r="N259" s="39">
        <f>M259/J259*100</f>
        <v>10</v>
      </c>
      <c r="O259" s="39">
        <f>M259/L259*100</f>
        <v>0.2</v>
      </c>
      <c r="P259" s="66"/>
      <c r="Q259" s="48"/>
    </row>
    <row r="260" spans="1:17" s="30" customFormat="1" ht="12" customHeight="1">
      <c r="A260" s="55"/>
      <c r="B260" s="57"/>
      <c r="C260" s="57">
        <v>3212</v>
      </c>
      <c r="D260" s="65" t="s">
        <v>35</v>
      </c>
      <c r="E260" s="256" t="s">
        <v>131</v>
      </c>
      <c r="F260" s="256"/>
      <c r="G260" s="256"/>
      <c r="H260" s="256"/>
      <c r="I260" s="256"/>
      <c r="J260" s="66">
        <v>14796</v>
      </c>
      <c r="K260" s="66">
        <v>15000</v>
      </c>
      <c r="L260" s="66">
        <v>15000</v>
      </c>
      <c r="M260" s="66">
        <v>14854</v>
      </c>
      <c r="N260" s="39">
        <f>M260/J260*100</f>
        <v>100.39199783725333</v>
      </c>
      <c r="O260" s="39">
        <f>M260/L260*100</f>
        <v>99.02666666666666</v>
      </c>
      <c r="P260" s="66"/>
      <c r="Q260" s="48"/>
    </row>
    <row r="261" spans="1:17" s="30" customFormat="1" ht="12" customHeight="1">
      <c r="A261" s="55"/>
      <c r="B261" s="57"/>
      <c r="C261" s="57">
        <v>3213</v>
      </c>
      <c r="D261" s="65" t="s">
        <v>35</v>
      </c>
      <c r="E261" s="256" t="s">
        <v>277</v>
      </c>
      <c r="F261" s="256"/>
      <c r="G261" s="256"/>
      <c r="H261" s="256"/>
      <c r="I261" s="256"/>
      <c r="J261" s="70">
        <v>0</v>
      </c>
      <c r="K261" s="66">
        <v>4000</v>
      </c>
      <c r="L261" s="66">
        <v>4000</v>
      </c>
      <c r="M261" s="70">
        <v>0</v>
      </c>
      <c r="N261" s="39">
        <v>0</v>
      </c>
      <c r="O261" s="39">
        <f>M261/L261*100</f>
        <v>0</v>
      </c>
      <c r="P261" s="66"/>
      <c r="Q261" s="48"/>
    </row>
    <row r="262" spans="1:17" s="30" customFormat="1" ht="12" customHeight="1">
      <c r="A262" s="55"/>
      <c r="B262" s="57"/>
      <c r="C262" s="57">
        <v>3214</v>
      </c>
      <c r="D262" s="65" t="s">
        <v>35</v>
      </c>
      <c r="E262" s="256" t="s">
        <v>132</v>
      </c>
      <c r="F262" s="256"/>
      <c r="G262" s="256"/>
      <c r="H262" s="256"/>
      <c r="I262" s="256"/>
      <c r="J262" s="70">
        <v>12313</v>
      </c>
      <c r="K262" s="70">
        <v>15000</v>
      </c>
      <c r="L262" s="70">
        <v>15000</v>
      </c>
      <c r="M262" s="70">
        <v>11960</v>
      </c>
      <c r="N262" s="39">
        <f>M262/J262*100</f>
        <v>97.13311134573215</v>
      </c>
      <c r="O262" s="39">
        <f>M262/L262*100</f>
        <v>79.73333333333333</v>
      </c>
      <c r="P262" s="66"/>
      <c r="Q262" s="48"/>
    </row>
    <row r="263" spans="1:17" s="30" customFormat="1" ht="10.5" customHeight="1">
      <c r="A263" s="55"/>
      <c r="B263" s="57"/>
      <c r="C263" s="57"/>
      <c r="D263" s="65"/>
      <c r="E263" s="256"/>
      <c r="F263" s="256"/>
      <c r="G263" s="256"/>
      <c r="H263" s="256"/>
      <c r="I263" s="256"/>
      <c r="J263" s="70"/>
      <c r="K263" s="70"/>
      <c r="L263" s="70"/>
      <c r="M263" s="70"/>
      <c r="N263" s="70"/>
      <c r="O263" s="70"/>
      <c r="P263" s="66"/>
      <c r="Q263" s="48"/>
    </row>
    <row r="264" spans="1:17" s="30" customFormat="1" ht="12" customHeight="1">
      <c r="A264" s="55"/>
      <c r="B264" s="56">
        <v>322</v>
      </c>
      <c r="C264" s="57"/>
      <c r="D264" s="65"/>
      <c r="E264" s="254" t="s">
        <v>278</v>
      </c>
      <c r="F264" s="254"/>
      <c r="G264" s="254"/>
      <c r="H264" s="254"/>
      <c r="I264" s="254"/>
      <c r="J264" s="64">
        <f>SUM(J265:J268)</f>
        <v>130837.8</v>
      </c>
      <c r="K264" s="64">
        <f>SUM(K265:K268)</f>
        <v>127000</v>
      </c>
      <c r="L264" s="64">
        <f>SUM(L265:L268)</f>
        <v>127000</v>
      </c>
      <c r="M264" s="64">
        <f>SUM(M265:M268)</f>
        <v>110664.18000000001</v>
      </c>
      <c r="N264" s="37">
        <f>M264/J264*100</f>
        <v>84.5811990112949</v>
      </c>
      <c r="O264" s="37">
        <f>M264/L264*100</f>
        <v>87.13714960629922</v>
      </c>
      <c r="P264" s="66"/>
      <c r="Q264" s="48"/>
    </row>
    <row r="265" spans="1:17" s="30" customFormat="1" ht="12" customHeight="1">
      <c r="A265" s="55"/>
      <c r="B265" s="57"/>
      <c r="C265" s="57">
        <v>3221</v>
      </c>
      <c r="D265" s="65" t="s">
        <v>35</v>
      </c>
      <c r="E265" s="256" t="s">
        <v>279</v>
      </c>
      <c r="F265" s="256"/>
      <c r="G265" s="256"/>
      <c r="H265" s="256"/>
      <c r="I265" s="256"/>
      <c r="J265" s="70">
        <v>41398.92</v>
      </c>
      <c r="K265" s="70">
        <v>25000</v>
      </c>
      <c r="L265" s="70">
        <v>25000</v>
      </c>
      <c r="M265" s="70">
        <v>20892.96</v>
      </c>
      <c r="N265" s="39">
        <f>M265/J265*100</f>
        <v>50.46740349748254</v>
      </c>
      <c r="O265" s="39">
        <f>M265/L265*100</f>
        <v>83.57184</v>
      </c>
      <c r="P265" s="66"/>
      <c r="Q265" s="48"/>
    </row>
    <row r="266" spans="1:17" s="30" customFormat="1" ht="12" customHeight="1">
      <c r="A266" s="55"/>
      <c r="B266" s="57"/>
      <c r="C266" s="57">
        <v>3223</v>
      </c>
      <c r="D266" s="65" t="s">
        <v>249</v>
      </c>
      <c r="E266" s="256" t="s">
        <v>33</v>
      </c>
      <c r="F266" s="256"/>
      <c r="G266" s="256"/>
      <c r="H266" s="256"/>
      <c r="I266" s="256"/>
      <c r="J266" s="70">
        <v>74983.89</v>
      </c>
      <c r="K266" s="70">
        <v>80000</v>
      </c>
      <c r="L266" s="70">
        <v>80000</v>
      </c>
      <c r="M266" s="70">
        <v>81945.42</v>
      </c>
      <c r="N266" s="39">
        <f>M266/J266*100</f>
        <v>109.28403421054841</v>
      </c>
      <c r="O266" s="39">
        <f>M266/L266*100</f>
        <v>102.431775</v>
      </c>
      <c r="P266" s="66"/>
      <c r="Q266" s="48"/>
    </row>
    <row r="267" spans="1:17" s="30" customFormat="1" ht="12" customHeight="1">
      <c r="A267" s="55"/>
      <c r="B267" s="57"/>
      <c r="C267" s="57">
        <v>3224</v>
      </c>
      <c r="D267" s="65" t="s">
        <v>35</v>
      </c>
      <c r="E267" s="256" t="s">
        <v>305</v>
      </c>
      <c r="F267" s="256"/>
      <c r="G267" s="256"/>
      <c r="H267" s="256"/>
      <c r="I267" s="256"/>
      <c r="J267" s="70">
        <v>1719.19</v>
      </c>
      <c r="K267" s="70">
        <v>2000</v>
      </c>
      <c r="L267" s="70">
        <v>2000</v>
      </c>
      <c r="M267" s="70">
        <v>888.3</v>
      </c>
      <c r="N267" s="39">
        <f>M267/J267*100</f>
        <v>51.66968165240608</v>
      </c>
      <c r="O267" s="39">
        <f>M267/L267*100</f>
        <v>44.415</v>
      </c>
      <c r="P267" s="66"/>
      <c r="Q267" s="48"/>
    </row>
    <row r="268" spans="1:17" s="30" customFormat="1" ht="12" customHeight="1">
      <c r="A268" s="55"/>
      <c r="B268" s="57"/>
      <c r="C268" s="57">
        <v>3225</v>
      </c>
      <c r="D268" s="65" t="s">
        <v>35</v>
      </c>
      <c r="E268" s="256" t="s">
        <v>306</v>
      </c>
      <c r="F268" s="256"/>
      <c r="G268" s="256"/>
      <c r="H268" s="256"/>
      <c r="I268" s="256"/>
      <c r="J268" s="70">
        <v>12735.8</v>
      </c>
      <c r="K268" s="70">
        <v>20000</v>
      </c>
      <c r="L268" s="70">
        <v>20000</v>
      </c>
      <c r="M268" s="70">
        <v>6937.5</v>
      </c>
      <c r="N268" s="39">
        <f>M268/J268*100</f>
        <v>54.47243204196046</v>
      </c>
      <c r="O268" s="39">
        <f>M268/L268*100</f>
        <v>34.6875</v>
      </c>
      <c r="P268" s="66"/>
      <c r="Q268" s="48"/>
    </row>
    <row r="269" spans="1:17" s="30" customFormat="1" ht="10.5" customHeight="1">
      <c r="A269" s="55"/>
      <c r="B269" s="57"/>
      <c r="C269" s="57"/>
      <c r="D269" s="65"/>
      <c r="E269" s="256"/>
      <c r="F269" s="256"/>
      <c r="G269" s="256"/>
      <c r="H269" s="256"/>
      <c r="I269" s="256"/>
      <c r="J269" s="70"/>
      <c r="K269" s="70"/>
      <c r="L269" s="70"/>
      <c r="M269" s="70"/>
      <c r="N269" s="70"/>
      <c r="O269" s="70"/>
      <c r="P269" s="66"/>
      <c r="Q269" s="48"/>
    </row>
    <row r="270" spans="1:17" s="30" customFormat="1" ht="12" customHeight="1">
      <c r="A270" s="55"/>
      <c r="B270" s="56">
        <v>323</v>
      </c>
      <c r="C270" s="57"/>
      <c r="D270" s="65"/>
      <c r="E270" s="254" t="s">
        <v>283</v>
      </c>
      <c r="F270" s="254"/>
      <c r="G270" s="254"/>
      <c r="H270" s="254"/>
      <c r="I270" s="254"/>
      <c r="J270" s="64">
        <f>J271+J272+J273+J274+J275+J277+J285+J286</f>
        <v>491836.14</v>
      </c>
      <c r="K270" s="64">
        <f>K271+K272+K273+K274+K275+K277+K285+K286</f>
        <v>414500</v>
      </c>
      <c r="L270" s="64">
        <f>L271+L272+L273+L274+L275+L277+L285+L286</f>
        <v>414500</v>
      </c>
      <c r="M270" s="64">
        <f>M271+M272+M273+M274+M275+M277+M285+M286</f>
        <v>337619.37</v>
      </c>
      <c r="N270" s="37">
        <f>M270/J270*100</f>
        <v>68.64468519942434</v>
      </c>
      <c r="O270" s="37">
        <f aca="true" t="shared" si="15" ref="O270:O275">M270/L270*100</f>
        <v>81.45220024125453</v>
      </c>
      <c r="P270" s="66"/>
      <c r="Q270" s="48"/>
    </row>
    <row r="271" spans="1:17" s="30" customFormat="1" ht="12" customHeight="1">
      <c r="A271" s="55"/>
      <c r="B271" s="57"/>
      <c r="C271" s="57">
        <v>3231</v>
      </c>
      <c r="D271" s="65" t="s">
        <v>35</v>
      </c>
      <c r="E271" s="256" t="s">
        <v>307</v>
      </c>
      <c r="F271" s="256"/>
      <c r="G271" s="256"/>
      <c r="H271" s="256"/>
      <c r="I271" s="256"/>
      <c r="J271" s="66">
        <v>21168.3</v>
      </c>
      <c r="K271" s="66">
        <v>25000</v>
      </c>
      <c r="L271" s="66">
        <v>25000</v>
      </c>
      <c r="M271" s="66">
        <v>20189.14</v>
      </c>
      <c r="N271" s="39">
        <f>M271/J271*100</f>
        <v>95.37440417983494</v>
      </c>
      <c r="O271" s="39">
        <f t="shared" si="15"/>
        <v>80.75656</v>
      </c>
      <c r="P271" s="66"/>
      <c r="Q271" s="48"/>
    </row>
    <row r="272" spans="1:17" s="30" customFormat="1" ht="12" customHeight="1">
      <c r="A272" s="55"/>
      <c r="B272" s="57"/>
      <c r="C272" s="57">
        <v>3232</v>
      </c>
      <c r="D272" s="65" t="s">
        <v>35</v>
      </c>
      <c r="E272" s="256" t="s">
        <v>308</v>
      </c>
      <c r="F272" s="256"/>
      <c r="G272" s="256"/>
      <c r="H272" s="256"/>
      <c r="I272" s="256"/>
      <c r="J272" s="70">
        <v>400</v>
      </c>
      <c r="K272" s="70">
        <v>3000</v>
      </c>
      <c r="L272" s="70">
        <v>3000</v>
      </c>
      <c r="M272" s="70">
        <v>3578.25</v>
      </c>
      <c r="N272" s="39">
        <f>M272/J272*100</f>
        <v>894.5625</v>
      </c>
      <c r="O272" s="39">
        <f t="shared" si="15"/>
        <v>119.27499999999999</v>
      </c>
      <c r="P272" s="66"/>
      <c r="Q272" s="48"/>
    </row>
    <row r="273" spans="1:17" s="30" customFormat="1" ht="12" customHeight="1">
      <c r="A273" s="55"/>
      <c r="B273" s="57"/>
      <c r="C273" s="57">
        <v>3233</v>
      </c>
      <c r="D273" s="65" t="s">
        <v>35</v>
      </c>
      <c r="E273" s="256" t="s">
        <v>32</v>
      </c>
      <c r="F273" s="256"/>
      <c r="G273" s="256"/>
      <c r="H273" s="256"/>
      <c r="I273" s="256"/>
      <c r="J273" s="70">
        <v>15235.29</v>
      </c>
      <c r="K273" s="66">
        <v>35000</v>
      </c>
      <c r="L273" s="66">
        <v>35000</v>
      </c>
      <c r="M273" s="70">
        <v>34535.99</v>
      </c>
      <c r="N273" s="39">
        <f>M273/J273*100</f>
        <v>226.68416551309488</v>
      </c>
      <c r="O273" s="39">
        <f t="shared" si="15"/>
        <v>98.67425714285713</v>
      </c>
      <c r="P273" s="66"/>
      <c r="Q273" s="48"/>
    </row>
    <row r="274" spans="1:17" s="30" customFormat="1" ht="12" customHeight="1">
      <c r="A274" s="55"/>
      <c r="B274" s="57"/>
      <c r="C274" s="57">
        <v>3234</v>
      </c>
      <c r="D274" s="65" t="s">
        <v>41</v>
      </c>
      <c r="E274" s="256" t="s">
        <v>133</v>
      </c>
      <c r="F274" s="256"/>
      <c r="G274" s="256"/>
      <c r="H274" s="256"/>
      <c r="I274" s="256"/>
      <c r="J274" s="70">
        <v>1111.92</v>
      </c>
      <c r="K274" s="70">
        <v>1500</v>
      </c>
      <c r="L274" s="70">
        <v>1500</v>
      </c>
      <c r="M274" s="70">
        <v>1111.92</v>
      </c>
      <c r="N274" s="39">
        <f>M274/J274*100</f>
        <v>100</v>
      </c>
      <c r="O274" s="39">
        <f t="shared" si="15"/>
        <v>74.128</v>
      </c>
      <c r="P274" s="66"/>
      <c r="Q274" s="48"/>
    </row>
    <row r="275" spans="1:17" s="30" customFormat="1" ht="12" customHeight="1">
      <c r="A275" s="55"/>
      <c r="B275" s="57"/>
      <c r="C275" s="57">
        <v>3235</v>
      </c>
      <c r="D275" s="65" t="s">
        <v>35</v>
      </c>
      <c r="E275" s="256" t="s">
        <v>170</v>
      </c>
      <c r="F275" s="256"/>
      <c r="G275" s="256"/>
      <c r="H275" s="256"/>
      <c r="I275" s="256"/>
      <c r="J275" s="70">
        <v>175</v>
      </c>
      <c r="K275" s="70">
        <v>1000</v>
      </c>
      <c r="L275" s="70">
        <v>1000</v>
      </c>
      <c r="M275" s="70">
        <v>0</v>
      </c>
      <c r="N275" s="39">
        <v>0</v>
      </c>
      <c r="O275" s="39">
        <f t="shared" si="15"/>
        <v>0</v>
      </c>
      <c r="P275" s="66"/>
      <c r="Q275" s="48"/>
    </row>
    <row r="276" spans="1:17" s="30" customFormat="1" ht="9.75" customHeight="1">
      <c r="A276" s="55"/>
      <c r="B276" s="57"/>
      <c r="C276" s="57"/>
      <c r="D276" s="65"/>
      <c r="E276" s="256"/>
      <c r="F276" s="256"/>
      <c r="G276" s="256"/>
      <c r="H276" s="256"/>
      <c r="I276" s="256"/>
      <c r="J276" s="70"/>
      <c r="K276" s="70"/>
      <c r="L276" s="70"/>
      <c r="M276" s="70"/>
      <c r="N276" s="70"/>
      <c r="O276" s="70"/>
      <c r="P276" s="66"/>
      <c r="Q276" s="48"/>
    </row>
    <row r="277" spans="1:17" s="30" customFormat="1" ht="12" customHeight="1">
      <c r="A277" s="55"/>
      <c r="B277" s="57"/>
      <c r="C277" s="61">
        <v>3237</v>
      </c>
      <c r="D277" s="72"/>
      <c r="E277" s="259" t="s">
        <v>286</v>
      </c>
      <c r="F277" s="259"/>
      <c r="G277" s="259"/>
      <c r="H277" s="259"/>
      <c r="I277" s="259"/>
      <c r="J277" s="96">
        <f>SUM(J278:J283)</f>
        <v>375348.63</v>
      </c>
      <c r="K277" s="96">
        <f>SUM(K278:K283)</f>
        <v>264000</v>
      </c>
      <c r="L277" s="96">
        <f>SUM(L278:L283)</f>
        <v>264000</v>
      </c>
      <c r="M277" s="96">
        <f>SUM(M278:M283)</f>
        <v>217839.13</v>
      </c>
      <c r="N277" s="37">
        <f>M277/J277*100</f>
        <v>58.036479312579345</v>
      </c>
      <c r="O277" s="37">
        <f>M277/L277*100</f>
        <v>82.51482196969697</v>
      </c>
      <c r="P277" s="66"/>
      <c r="Q277" s="48"/>
    </row>
    <row r="278" spans="1:17" s="30" customFormat="1" ht="12" customHeight="1">
      <c r="A278" s="55"/>
      <c r="B278" s="57"/>
      <c r="C278" s="57">
        <v>3237</v>
      </c>
      <c r="D278" s="65" t="s">
        <v>35</v>
      </c>
      <c r="E278" s="256" t="s">
        <v>321</v>
      </c>
      <c r="F278" s="256"/>
      <c r="G278" s="256"/>
      <c r="H278" s="256"/>
      <c r="I278" s="256"/>
      <c r="J278" s="70">
        <v>19875.27</v>
      </c>
      <c r="K278" s="66">
        <v>25000</v>
      </c>
      <c r="L278" s="66">
        <v>25000</v>
      </c>
      <c r="M278" s="70">
        <v>21973.79</v>
      </c>
      <c r="N278" s="39">
        <f aca="true" t="shared" si="16" ref="N278:N286">M278/J278*100</f>
        <v>110.55844775945182</v>
      </c>
      <c r="O278" s="39">
        <f aca="true" t="shared" si="17" ref="O278:O286">M278/L278*100</f>
        <v>87.89516</v>
      </c>
      <c r="P278" s="66"/>
      <c r="Q278" s="48"/>
    </row>
    <row r="279" spans="1:17" s="30" customFormat="1" ht="12" customHeight="1">
      <c r="A279" s="55"/>
      <c r="B279" s="57"/>
      <c r="C279" s="57">
        <v>3237</v>
      </c>
      <c r="D279" s="65" t="s">
        <v>35</v>
      </c>
      <c r="E279" s="256" t="s">
        <v>309</v>
      </c>
      <c r="F279" s="256"/>
      <c r="G279" s="256"/>
      <c r="H279" s="256"/>
      <c r="I279" s="256"/>
      <c r="J279" s="70">
        <v>25223.5</v>
      </c>
      <c r="K279" s="66">
        <v>25000</v>
      </c>
      <c r="L279" s="66">
        <v>25000</v>
      </c>
      <c r="M279" s="70">
        <v>20067.5</v>
      </c>
      <c r="N279" s="39">
        <f t="shared" si="16"/>
        <v>79.5587448212976</v>
      </c>
      <c r="O279" s="39">
        <f t="shared" si="17"/>
        <v>80.27</v>
      </c>
      <c r="P279" s="66"/>
      <c r="Q279" s="48"/>
    </row>
    <row r="280" spans="1:17" s="30" customFormat="1" ht="12" customHeight="1">
      <c r="A280" s="55"/>
      <c r="B280" s="57"/>
      <c r="C280" s="57">
        <v>3237</v>
      </c>
      <c r="D280" s="65" t="s">
        <v>36</v>
      </c>
      <c r="E280" s="256" t="s">
        <v>310</v>
      </c>
      <c r="F280" s="256"/>
      <c r="G280" s="256"/>
      <c r="H280" s="256"/>
      <c r="I280" s="256"/>
      <c r="J280" s="70">
        <v>55920</v>
      </c>
      <c r="K280" s="66">
        <v>50000</v>
      </c>
      <c r="L280" s="66">
        <v>50000</v>
      </c>
      <c r="M280" s="70">
        <v>40120</v>
      </c>
      <c r="N280" s="39">
        <f t="shared" si="16"/>
        <v>71.7453505007153</v>
      </c>
      <c r="O280" s="39">
        <f t="shared" si="17"/>
        <v>80.24</v>
      </c>
      <c r="P280" s="66"/>
      <c r="Q280" s="48"/>
    </row>
    <row r="281" spans="1:17" s="30" customFormat="1" ht="12" customHeight="1">
      <c r="A281" s="55"/>
      <c r="B281" s="57"/>
      <c r="C281" s="57">
        <v>3237</v>
      </c>
      <c r="D281" s="73" t="s">
        <v>36</v>
      </c>
      <c r="E281" s="256" t="s">
        <v>134</v>
      </c>
      <c r="F281" s="256"/>
      <c r="G281" s="256"/>
      <c r="H281" s="256"/>
      <c r="I281" s="256"/>
      <c r="J281" s="70">
        <v>95000</v>
      </c>
      <c r="K281" s="66">
        <v>30000</v>
      </c>
      <c r="L281" s="66">
        <v>30000</v>
      </c>
      <c r="M281" s="70">
        <v>2500</v>
      </c>
      <c r="N281" s="39">
        <f t="shared" si="16"/>
        <v>2.631578947368421</v>
      </c>
      <c r="O281" s="39">
        <f t="shared" si="17"/>
        <v>8.333333333333332</v>
      </c>
      <c r="P281" s="66"/>
      <c r="Q281" s="48"/>
    </row>
    <row r="282" spans="1:17" s="30" customFormat="1" ht="12" customHeight="1">
      <c r="A282" s="55"/>
      <c r="B282" s="57"/>
      <c r="C282" s="57">
        <v>3237</v>
      </c>
      <c r="D282" s="65" t="s">
        <v>35</v>
      </c>
      <c r="E282" s="256" t="s">
        <v>19</v>
      </c>
      <c r="F282" s="256"/>
      <c r="G282" s="256"/>
      <c r="H282" s="256"/>
      <c r="I282" s="256"/>
      <c r="J282" s="70">
        <v>60000</v>
      </c>
      <c r="K282" s="70">
        <v>64000</v>
      </c>
      <c r="L282" s="70">
        <v>64000</v>
      </c>
      <c r="M282" s="70">
        <v>64000</v>
      </c>
      <c r="N282" s="39">
        <f t="shared" si="16"/>
        <v>106.66666666666667</v>
      </c>
      <c r="O282" s="39">
        <f t="shared" si="17"/>
        <v>100</v>
      </c>
      <c r="P282" s="66"/>
      <c r="Q282" s="48"/>
    </row>
    <row r="283" spans="1:17" s="30" customFormat="1" ht="12" customHeight="1">
      <c r="A283" s="55"/>
      <c r="B283" s="57"/>
      <c r="C283" s="57">
        <v>3237</v>
      </c>
      <c r="D283" s="65" t="s">
        <v>35</v>
      </c>
      <c r="E283" s="256" t="s">
        <v>99</v>
      </c>
      <c r="F283" s="256"/>
      <c r="G283" s="256"/>
      <c r="H283" s="256"/>
      <c r="I283" s="256"/>
      <c r="J283" s="70">
        <v>119329.86</v>
      </c>
      <c r="K283" s="66">
        <v>70000</v>
      </c>
      <c r="L283" s="66">
        <v>70000</v>
      </c>
      <c r="M283" s="70">
        <v>69177.84</v>
      </c>
      <c r="N283" s="39">
        <f t="shared" si="16"/>
        <v>57.97194432307219</v>
      </c>
      <c r="O283" s="39">
        <f t="shared" si="17"/>
        <v>98.8254857142857</v>
      </c>
      <c r="P283" s="66"/>
      <c r="Q283" s="48"/>
    </row>
    <row r="284" spans="1:17" s="30" customFormat="1" ht="9.75" customHeight="1">
      <c r="A284" s="55"/>
      <c r="B284" s="57"/>
      <c r="C284" s="57"/>
      <c r="D284" s="65"/>
      <c r="E284" s="256"/>
      <c r="F284" s="256"/>
      <c r="G284" s="256"/>
      <c r="H284" s="256"/>
      <c r="I284" s="256"/>
      <c r="J284" s="70"/>
      <c r="K284" s="70"/>
      <c r="L284" s="70"/>
      <c r="M284" s="70"/>
      <c r="N284" s="39"/>
      <c r="O284" s="39"/>
      <c r="P284" s="66"/>
      <c r="Q284" s="48"/>
    </row>
    <row r="285" spans="1:17" s="30" customFormat="1" ht="12" customHeight="1">
      <c r="A285" s="55"/>
      <c r="B285" s="57"/>
      <c r="C285" s="57">
        <v>3238</v>
      </c>
      <c r="D285" s="65" t="s">
        <v>35</v>
      </c>
      <c r="E285" s="256" t="s">
        <v>287</v>
      </c>
      <c r="F285" s="256"/>
      <c r="G285" s="256"/>
      <c r="H285" s="256"/>
      <c r="I285" s="256"/>
      <c r="J285" s="70">
        <v>12180.64</v>
      </c>
      <c r="K285" s="70">
        <v>15000</v>
      </c>
      <c r="L285" s="70">
        <v>15000</v>
      </c>
      <c r="M285" s="70">
        <v>11671.48</v>
      </c>
      <c r="N285" s="39">
        <f t="shared" si="16"/>
        <v>95.81992407623902</v>
      </c>
      <c r="O285" s="39">
        <f t="shared" si="17"/>
        <v>77.80986666666666</v>
      </c>
      <c r="P285" s="66"/>
      <c r="Q285" s="48"/>
    </row>
    <row r="286" spans="1:17" s="30" customFormat="1" ht="12" customHeight="1">
      <c r="A286" s="55"/>
      <c r="B286" s="57"/>
      <c r="C286" s="57">
        <v>3239</v>
      </c>
      <c r="D286" s="65" t="s">
        <v>35</v>
      </c>
      <c r="E286" s="256" t="s">
        <v>288</v>
      </c>
      <c r="F286" s="256"/>
      <c r="G286" s="256"/>
      <c r="H286" s="256"/>
      <c r="I286" s="256"/>
      <c r="J286" s="70">
        <v>66216.36</v>
      </c>
      <c r="K286" s="70">
        <v>70000</v>
      </c>
      <c r="L286" s="70">
        <v>70000</v>
      </c>
      <c r="M286" s="70">
        <v>48693.46</v>
      </c>
      <c r="N286" s="39">
        <f t="shared" si="16"/>
        <v>73.53690236068549</v>
      </c>
      <c r="O286" s="39">
        <f t="shared" si="17"/>
        <v>69.56208571428571</v>
      </c>
      <c r="P286" s="66"/>
      <c r="Q286" s="48"/>
    </row>
    <row r="287" spans="1:17" s="30" customFormat="1" ht="12" customHeight="1">
      <c r="A287" s="55"/>
      <c r="B287" s="57"/>
      <c r="C287" s="57"/>
      <c r="D287" s="65"/>
      <c r="E287" s="256"/>
      <c r="F287" s="256"/>
      <c r="G287" s="256"/>
      <c r="H287" s="256"/>
      <c r="I287" s="256"/>
      <c r="J287" s="70"/>
      <c r="K287" s="70"/>
      <c r="L287" s="70"/>
      <c r="M287" s="70"/>
      <c r="N287" s="70"/>
      <c r="O287" s="70"/>
      <c r="P287" s="66"/>
      <c r="Q287" s="48"/>
    </row>
    <row r="288" spans="2:15" s="30" customFormat="1" ht="12" customHeight="1">
      <c r="B288" s="50">
        <v>324</v>
      </c>
      <c r="C288" s="45"/>
      <c r="E288" s="269" t="s">
        <v>257</v>
      </c>
      <c r="F288" s="269"/>
      <c r="G288" s="269"/>
      <c r="H288" s="269"/>
      <c r="I288" s="269"/>
      <c r="J288" s="92">
        <f>SUM(J289)</f>
        <v>3000</v>
      </c>
      <c r="K288" s="92">
        <f>SUM(K289)</f>
        <v>0</v>
      </c>
      <c r="L288" s="92">
        <f>SUM(L289)</f>
        <v>0</v>
      </c>
      <c r="M288" s="92">
        <f>SUM(M289)</f>
        <v>0</v>
      </c>
      <c r="N288" s="37">
        <f>M288/J288*100</f>
        <v>0</v>
      </c>
      <c r="O288" s="37">
        <v>0</v>
      </c>
    </row>
    <row r="289" spans="2:15" s="30" customFormat="1" ht="12" customHeight="1">
      <c r="B289" s="45"/>
      <c r="C289" s="45">
        <v>3241</v>
      </c>
      <c r="D289" s="73" t="s">
        <v>35</v>
      </c>
      <c r="E289" s="253" t="s">
        <v>319</v>
      </c>
      <c r="F289" s="253"/>
      <c r="G289" s="253"/>
      <c r="H289" s="253"/>
      <c r="I289" s="253"/>
      <c r="J289" s="66">
        <v>3000</v>
      </c>
      <c r="K289" s="66">
        <v>0</v>
      </c>
      <c r="L289" s="66">
        <v>0</v>
      </c>
      <c r="M289" s="66">
        <v>0</v>
      </c>
      <c r="N289" s="39">
        <f>M289/J289*100</f>
        <v>0</v>
      </c>
      <c r="O289" s="39">
        <v>0</v>
      </c>
    </row>
    <row r="290" spans="2:15" s="30" customFormat="1" ht="12" customHeight="1">
      <c r="B290" s="45"/>
      <c r="C290" s="45"/>
      <c r="D290" s="51"/>
      <c r="E290" s="45"/>
      <c r="F290" s="45"/>
      <c r="G290" s="45"/>
      <c r="H290" s="45"/>
      <c r="I290" s="45"/>
      <c r="J290" s="66"/>
      <c r="K290" s="66"/>
      <c r="L290" s="66"/>
      <c r="M290" s="66"/>
      <c r="N290" s="39"/>
      <c r="O290" s="39"/>
    </row>
    <row r="291" spans="1:17" s="30" customFormat="1" ht="12" customHeight="1">
      <c r="A291" s="55"/>
      <c r="B291" s="56">
        <v>329</v>
      </c>
      <c r="C291" s="57"/>
      <c r="D291" s="65"/>
      <c r="E291" s="254" t="s">
        <v>289</v>
      </c>
      <c r="F291" s="254"/>
      <c r="G291" s="254"/>
      <c r="H291" s="254"/>
      <c r="I291" s="254"/>
      <c r="J291" s="64">
        <f>SUM(J292:J296)</f>
        <v>60650.46000000001</v>
      </c>
      <c r="K291" s="64">
        <f>SUM(K292:K296)</f>
        <v>90200</v>
      </c>
      <c r="L291" s="64">
        <f>SUM(L292:L296)</f>
        <v>90200</v>
      </c>
      <c r="M291" s="64">
        <f>SUM(M292:M296)</f>
        <v>60768.40000000001</v>
      </c>
      <c r="N291" s="37">
        <f aca="true" t="shared" si="18" ref="N291:N296">M291/J291*100</f>
        <v>100.194458541617</v>
      </c>
      <c r="O291" s="37">
        <f aca="true" t="shared" si="19" ref="O291:O296">M291/L291*100</f>
        <v>67.37073170731708</v>
      </c>
      <c r="P291" s="66"/>
      <c r="Q291" s="48"/>
    </row>
    <row r="292" spans="1:17" s="30" customFormat="1" ht="12" customHeight="1">
      <c r="A292" s="55"/>
      <c r="B292" s="57"/>
      <c r="C292" s="57">
        <v>3293</v>
      </c>
      <c r="D292" s="65" t="s">
        <v>35</v>
      </c>
      <c r="E292" s="256" t="s">
        <v>7</v>
      </c>
      <c r="F292" s="256"/>
      <c r="G292" s="256"/>
      <c r="H292" s="256"/>
      <c r="I292" s="256"/>
      <c r="J292" s="66">
        <v>34741.33</v>
      </c>
      <c r="K292" s="66">
        <v>35000</v>
      </c>
      <c r="L292" s="66">
        <v>35000</v>
      </c>
      <c r="M292" s="66">
        <v>14783.97</v>
      </c>
      <c r="N292" s="39">
        <f t="shared" si="18"/>
        <v>42.55441573480347</v>
      </c>
      <c r="O292" s="39">
        <f t="shared" si="19"/>
        <v>42.239914285714285</v>
      </c>
      <c r="P292" s="66"/>
      <c r="Q292" s="48"/>
    </row>
    <row r="293" spans="1:17" s="30" customFormat="1" ht="12" customHeight="1">
      <c r="A293" s="55"/>
      <c r="B293" s="57"/>
      <c r="C293" s="57">
        <v>3294</v>
      </c>
      <c r="D293" s="65" t="s">
        <v>35</v>
      </c>
      <c r="E293" s="256" t="s">
        <v>91</v>
      </c>
      <c r="F293" s="256"/>
      <c r="G293" s="256"/>
      <c r="H293" s="256"/>
      <c r="I293" s="256"/>
      <c r="J293" s="70">
        <v>15324.83</v>
      </c>
      <c r="K293" s="70">
        <v>15000</v>
      </c>
      <c r="L293" s="70">
        <v>15000</v>
      </c>
      <c r="M293" s="66">
        <v>15644.52</v>
      </c>
      <c r="N293" s="39">
        <f t="shared" si="18"/>
        <v>102.08609165648168</v>
      </c>
      <c r="O293" s="39">
        <f t="shared" si="19"/>
        <v>104.29680000000002</v>
      </c>
      <c r="P293" s="66"/>
      <c r="Q293" s="48"/>
    </row>
    <row r="294" spans="2:17" s="126" customFormat="1" ht="12" customHeight="1">
      <c r="B294" s="155"/>
      <c r="C294" s="155">
        <v>3295</v>
      </c>
      <c r="D294" s="127" t="s">
        <v>35</v>
      </c>
      <c r="E294" s="298" t="s">
        <v>359</v>
      </c>
      <c r="F294" s="298"/>
      <c r="G294" s="298"/>
      <c r="H294" s="298"/>
      <c r="I294" s="298"/>
      <c r="J294" s="70">
        <v>140</v>
      </c>
      <c r="K294" s="70">
        <v>10000</v>
      </c>
      <c r="L294" s="70">
        <v>10000</v>
      </c>
      <c r="M294" s="66">
        <v>21639.81</v>
      </c>
      <c r="N294" s="39">
        <f t="shared" si="18"/>
        <v>15457.007142857143</v>
      </c>
      <c r="O294" s="39">
        <f t="shared" si="19"/>
        <v>216.39810000000003</v>
      </c>
      <c r="P294" s="128"/>
      <c r="Q294" s="130"/>
    </row>
    <row r="295" spans="2:17" s="126" customFormat="1" ht="12" customHeight="1">
      <c r="B295" s="155"/>
      <c r="C295" s="155">
        <v>3296</v>
      </c>
      <c r="D295" s="127" t="s">
        <v>35</v>
      </c>
      <c r="E295" s="298" t="s">
        <v>253</v>
      </c>
      <c r="F295" s="298"/>
      <c r="G295" s="298"/>
      <c r="H295" s="298"/>
      <c r="I295" s="298"/>
      <c r="J295" s="66">
        <v>0</v>
      </c>
      <c r="K295" s="70">
        <v>10000</v>
      </c>
      <c r="L295" s="70">
        <v>10000</v>
      </c>
      <c r="M295" s="66">
        <v>1811.8</v>
      </c>
      <c r="N295" s="39">
        <v>0</v>
      </c>
      <c r="O295" s="39">
        <f t="shared" si="19"/>
        <v>18.118000000000002</v>
      </c>
      <c r="P295" s="128"/>
      <c r="Q295" s="130"/>
    </row>
    <row r="296" spans="1:17" s="30" customFormat="1" ht="12" customHeight="1">
      <c r="A296" s="55"/>
      <c r="B296" s="57"/>
      <c r="C296" s="57">
        <v>3299</v>
      </c>
      <c r="D296" s="65" t="s">
        <v>35</v>
      </c>
      <c r="E296" s="256" t="s">
        <v>6</v>
      </c>
      <c r="F296" s="256"/>
      <c r="G296" s="256"/>
      <c r="H296" s="256"/>
      <c r="I296" s="256"/>
      <c r="J296" s="70">
        <v>10444.3</v>
      </c>
      <c r="K296" s="66">
        <v>20200</v>
      </c>
      <c r="L296" s="66">
        <v>20200</v>
      </c>
      <c r="M296" s="66">
        <v>6888.3</v>
      </c>
      <c r="N296" s="39">
        <f t="shared" si="18"/>
        <v>65.95272062273202</v>
      </c>
      <c r="O296" s="39">
        <f t="shared" si="19"/>
        <v>34.10049504950495</v>
      </c>
      <c r="P296" s="66"/>
      <c r="Q296" s="48"/>
    </row>
    <row r="297" spans="1:17" s="30" customFormat="1" ht="12" customHeight="1">
      <c r="A297" s="63"/>
      <c r="B297" s="57"/>
      <c r="C297" s="57"/>
      <c r="D297" s="55"/>
      <c r="E297" s="256"/>
      <c r="F297" s="256"/>
      <c r="G297" s="256"/>
      <c r="H297" s="256"/>
      <c r="I297" s="256"/>
      <c r="J297" s="70"/>
      <c r="K297" s="70"/>
      <c r="L297" s="70"/>
      <c r="M297" s="70"/>
      <c r="N297" s="70"/>
      <c r="O297" s="70"/>
      <c r="P297" s="66"/>
      <c r="Q297" s="48"/>
    </row>
    <row r="298" spans="1:17" s="30" customFormat="1" ht="12" customHeight="1">
      <c r="A298" s="205">
        <v>34</v>
      </c>
      <c r="B298" s="207"/>
      <c r="C298" s="207"/>
      <c r="D298" s="208"/>
      <c r="E298" s="264" t="s">
        <v>291</v>
      </c>
      <c r="F298" s="264"/>
      <c r="G298" s="264"/>
      <c r="H298" s="264"/>
      <c r="I298" s="264"/>
      <c r="J298" s="209">
        <f>J300</f>
        <v>5504.94</v>
      </c>
      <c r="K298" s="209">
        <f>K300</f>
        <v>6500</v>
      </c>
      <c r="L298" s="209">
        <f>L300</f>
        <v>6500</v>
      </c>
      <c r="M298" s="209">
        <f>M300</f>
        <v>5885.47</v>
      </c>
      <c r="N298" s="209">
        <f>M298/J298*100</f>
        <v>106.91251857422608</v>
      </c>
      <c r="O298" s="188">
        <f>M298/L298*100</f>
        <v>90.54569230769232</v>
      </c>
      <c r="P298" s="66"/>
      <c r="Q298" s="48"/>
    </row>
    <row r="299" spans="1:17" s="30" customFormat="1" ht="12" customHeight="1">
      <c r="A299" s="55"/>
      <c r="B299" s="57"/>
      <c r="C299" s="57"/>
      <c r="D299" s="55"/>
      <c r="E299" s="256"/>
      <c r="F299" s="256"/>
      <c r="G299" s="256"/>
      <c r="H299" s="256"/>
      <c r="I299" s="256"/>
      <c r="J299" s="70"/>
      <c r="K299" s="70"/>
      <c r="L299" s="70"/>
      <c r="M299" s="70"/>
      <c r="N299" s="70"/>
      <c r="O299" s="70"/>
      <c r="P299" s="66"/>
      <c r="Q299" s="48"/>
    </row>
    <row r="300" spans="1:17" s="30" customFormat="1" ht="12" customHeight="1">
      <c r="A300" s="55"/>
      <c r="B300" s="56">
        <v>343</v>
      </c>
      <c r="C300" s="57"/>
      <c r="D300" s="65"/>
      <c r="E300" s="254" t="s">
        <v>311</v>
      </c>
      <c r="F300" s="254"/>
      <c r="G300" s="254"/>
      <c r="H300" s="254"/>
      <c r="I300" s="254"/>
      <c r="J300" s="64">
        <f>SUM(J301:J302)</f>
        <v>5504.94</v>
      </c>
      <c r="K300" s="64">
        <f>SUM(K301:K302)</f>
        <v>6500</v>
      </c>
      <c r="L300" s="64">
        <f>SUM(L301:L302)</f>
        <v>6500</v>
      </c>
      <c r="M300" s="64">
        <f>SUM(M301:M302)</f>
        <v>5885.47</v>
      </c>
      <c r="N300" s="37">
        <f>M300/J300*100</f>
        <v>106.91251857422608</v>
      </c>
      <c r="O300" s="37">
        <f>M300/L300*100</f>
        <v>90.54569230769232</v>
      </c>
      <c r="P300" s="66"/>
      <c r="Q300" s="48"/>
    </row>
    <row r="301" spans="1:17" s="30" customFormat="1" ht="12" customHeight="1">
      <c r="A301" s="55"/>
      <c r="B301" s="57"/>
      <c r="C301" s="57">
        <v>3431</v>
      </c>
      <c r="D301" s="65" t="s">
        <v>35</v>
      </c>
      <c r="E301" s="256" t="s">
        <v>292</v>
      </c>
      <c r="F301" s="256"/>
      <c r="G301" s="256"/>
      <c r="H301" s="256"/>
      <c r="I301" s="256"/>
      <c r="J301" s="70">
        <v>5504.94</v>
      </c>
      <c r="K301" s="70">
        <v>6000</v>
      </c>
      <c r="L301" s="70">
        <v>6000</v>
      </c>
      <c r="M301" s="70">
        <v>5885.47</v>
      </c>
      <c r="N301" s="39">
        <f>M301/J301*100</f>
        <v>106.91251857422608</v>
      </c>
      <c r="O301" s="39">
        <f>M301/L301*100</f>
        <v>98.09116666666668</v>
      </c>
      <c r="P301" s="66"/>
      <c r="Q301" s="48"/>
    </row>
    <row r="302" spans="1:17" s="30" customFormat="1" ht="12" customHeight="1">
      <c r="A302" s="55"/>
      <c r="B302" s="57"/>
      <c r="C302" s="57">
        <v>3433</v>
      </c>
      <c r="D302" s="73" t="s">
        <v>322</v>
      </c>
      <c r="E302" s="256" t="s">
        <v>92</v>
      </c>
      <c r="F302" s="256"/>
      <c r="G302" s="256"/>
      <c r="H302" s="256"/>
      <c r="I302" s="256"/>
      <c r="J302" s="70">
        <v>0</v>
      </c>
      <c r="K302" s="70">
        <v>500</v>
      </c>
      <c r="L302" s="70">
        <v>500</v>
      </c>
      <c r="M302" s="66">
        <v>0</v>
      </c>
      <c r="N302" s="39">
        <v>0</v>
      </c>
      <c r="O302" s="39">
        <f>M302/L302*100</f>
        <v>0</v>
      </c>
      <c r="P302" s="66"/>
      <c r="Q302" s="48"/>
    </row>
    <row r="303" spans="1:17" s="30" customFormat="1" ht="12" customHeight="1">
      <c r="A303" s="55"/>
      <c r="B303" s="57"/>
      <c r="C303" s="57"/>
      <c r="D303" s="65"/>
      <c r="E303" s="256"/>
      <c r="F303" s="256"/>
      <c r="G303" s="256"/>
      <c r="H303" s="256"/>
      <c r="I303" s="256"/>
      <c r="J303" s="70"/>
      <c r="K303" s="70"/>
      <c r="L303" s="70"/>
      <c r="M303" s="70"/>
      <c r="N303" s="70"/>
      <c r="O303" s="70"/>
      <c r="P303" s="66"/>
      <c r="Q303" s="48"/>
    </row>
    <row r="304" spans="1:17" s="30" customFormat="1" ht="12" customHeight="1">
      <c r="A304" s="199">
        <v>36</v>
      </c>
      <c r="B304" s="200"/>
      <c r="C304" s="200"/>
      <c r="D304" s="201"/>
      <c r="E304" s="261" t="s">
        <v>175</v>
      </c>
      <c r="F304" s="261"/>
      <c r="G304" s="261"/>
      <c r="H304" s="261"/>
      <c r="I304" s="261"/>
      <c r="J304" s="202">
        <f>SUM(J306)</f>
        <v>13462.5</v>
      </c>
      <c r="K304" s="202">
        <f>SUM(K306)</f>
        <v>0</v>
      </c>
      <c r="L304" s="202">
        <f>SUM(L306)</f>
        <v>0</v>
      </c>
      <c r="M304" s="202">
        <f>SUM(M306)</f>
        <v>0</v>
      </c>
      <c r="N304" s="209">
        <v>0</v>
      </c>
      <c r="O304" s="188">
        <v>0</v>
      </c>
      <c r="P304" s="66"/>
      <c r="Q304" s="48"/>
    </row>
    <row r="305" spans="2:17" s="30" customFormat="1" ht="12" customHeight="1">
      <c r="B305" s="45"/>
      <c r="C305" s="45"/>
      <c r="E305" s="253"/>
      <c r="F305" s="253"/>
      <c r="G305" s="253"/>
      <c r="H305" s="253"/>
      <c r="I305" s="253"/>
      <c r="J305" s="66"/>
      <c r="K305" s="66"/>
      <c r="L305" s="66"/>
      <c r="M305" s="66"/>
      <c r="N305" s="66"/>
      <c r="O305" s="66"/>
      <c r="P305" s="66"/>
      <c r="Q305" s="48"/>
    </row>
    <row r="306" spans="1:15" s="107" customFormat="1" ht="12" customHeight="1">
      <c r="A306" s="30"/>
      <c r="B306" s="50">
        <v>366</v>
      </c>
      <c r="C306" s="45"/>
      <c r="D306" s="73"/>
      <c r="E306" s="333" t="s">
        <v>391</v>
      </c>
      <c r="F306" s="333"/>
      <c r="G306" s="333"/>
      <c r="H306" s="333"/>
      <c r="I306" s="333"/>
      <c r="J306" s="92">
        <f>SUM(J307)</f>
        <v>13462.5</v>
      </c>
      <c r="K306" s="92">
        <f>SUM(K307)</f>
        <v>0</v>
      </c>
      <c r="L306" s="92">
        <f>SUM(L307)</f>
        <v>0</v>
      </c>
      <c r="M306" s="92">
        <f>SUM(M307)</f>
        <v>0</v>
      </c>
      <c r="N306" s="92">
        <v>0</v>
      </c>
      <c r="O306" s="92">
        <v>0</v>
      </c>
    </row>
    <row r="307" spans="1:15" s="107" customFormat="1" ht="12" customHeight="1">
      <c r="A307" s="30"/>
      <c r="B307" s="45"/>
      <c r="C307" s="45">
        <v>3661</v>
      </c>
      <c r="D307" s="73" t="s">
        <v>44</v>
      </c>
      <c r="E307" s="334" t="s">
        <v>323</v>
      </c>
      <c r="F307" s="334"/>
      <c r="G307" s="334"/>
      <c r="H307" s="334"/>
      <c r="I307" s="334"/>
      <c r="J307" s="66">
        <v>13462.5</v>
      </c>
      <c r="K307" s="66">
        <v>0</v>
      </c>
      <c r="L307" s="66">
        <v>0</v>
      </c>
      <c r="M307" s="66">
        <v>0</v>
      </c>
      <c r="N307" s="66">
        <v>0</v>
      </c>
      <c r="O307" s="66">
        <v>0</v>
      </c>
    </row>
    <row r="308" spans="2:16" s="30" customFormat="1" ht="8.25" customHeight="1">
      <c r="B308" s="45"/>
      <c r="C308" s="45"/>
      <c r="D308" s="73"/>
      <c r="E308" s="45"/>
      <c r="F308" s="45"/>
      <c r="G308" s="45"/>
      <c r="H308" s="45"/>
      <c r="I308" s="45"/>
      <c r="J308" s="66"/>
      <c r="K308" s="66"/>
      <c r="L308" s="66"/>
      <c r="M308" s="66"/>
      <c r="N308" s="66"/>
      <c r="O308" s="66"/>
      <c r="P308" s="66"/>
    </row>
    <row r="309" spans="1:17" s="30" customFormat="1" ht="12" customHeight="1">
      <c r="A309" s="205">
        <v>38</v>
      </c>
      <c r="B309" s="207"/>
      <c r="C309" s="207"/>
      <c r="D309" s="208"/>
      <c r="E309" s="264" t="s">
        <v>8</v>
      </c>
      <c r="F309" s="264"/>
      <c r="G309" s="264"/>
      <c r="H309" s="264"/>
      <c r="I309" s="264"/>
      <c r="J309" s="209">
        <f>J311</f>
        <v>91685.18</v>
      </c>
      <c r="K309" s="209">
        <f>K311</f>
        <v>160000</v>
      </c>
      <c r="L309" s="209">
        <f>L311</f>
        <v>160000</v>
      </c>
      <c r="M309" s="209">
        <f>M311</f>
        <v>165480.6</v>
      </c>
      <c r="N309" s="209">
        <f>M309/J309*100</f>
        <v>180.48783892882145</v>
      </c>
      <c r="O309" s="188">
        <f>M309/L309*100</f>
        <v>103.425375</v>
      </c>
      <c r="P309" s="66"/>
      <c r="Q309" s="48"/>
    </row>
    <row r="310" spans="1:17" s="30" customFormat="1" ht="11.25" customHeight="1">
      <c r="A310" s="63"/>
      <c r="B310" s="57"/>
      <c r="C310" s="57"/>
      <c r="D310" s="55"/>
      <c r="E310" s="254"/>
      <c r="F310" s="254"/>
      <c r="G310" s="254"/>
      <c r="H310" s="254"/>
      <c r="I310" s="254"/>
      <c r="J310" s="37"/>
      <c r="K310" s="37"/>
      <c r="L310" s="37"/>
      <c r="M310" s="37"/>
      <c r="N310" s="37"/>
      <c r="O310" s="37"/>
      <c r="P310" s="66"/>
      <c r="Q310" s="48"/>
    </row>
    <row r="311" spans="1:17" s="30" customFormat="1" ht="12" customHeight="1">
      <c r="A311" s="55"/>
      <c r="B311" s="56">
        <v>383</v>
      </c>
      <c r="C311" s="57"/>
      <c r="D311" s="55"/>
      <c r="E311" s="254" t="s">
        <v>171</v>
      </c>
      <c r="F311" s="254"/>
      <c r="G311" s="254"/>
      <c r="H311" s="254"/>
      <c r="I311" s="254"/>
      <c r="J311" s="64">
        <f>J312+J313</f>
        <v>91685.18</v>
      </c>
      <c r="K311" s="64">
        <f>K312+K313</f>
        <v>160000</v>
      </c>
      <c r="L311" s="64">
        <f>L312+L313</f>
        <v>160000</v>
      </c>
      <c r="M311" s="64">
        <f>M312+M313</f>
        <v>165480.6</v>
      </c>
      <c r="N311" s="37">
        <f>M311/J311*100</f>
        <v>180.48783892882145</v>
      </c>
      <c r="O311" s="37">
        <f>M311/L311*100</f>
        <v>103.425375</v>
      </c>
      <c r="P311" s="66"/>
      <c r="Q311" s="48"/>
    </row>
    <row r="312" spans="1:17" s="30" customFormat="1" ht="12" customHeight="1">
      <c r="A312" s="55"/>
      <c r="B312" s="56"/>
      <c r="C312" s="57">
        <v>3831</v>
      </c>
      <c r="D312" s="65" t="s">
        <v>45</v>
      </c>
      <c r="E312" s="256" t="s">
        <v>172</v>
      </c>
      <c r="F312" s="256"/>
      <c r="G312" s="256"/>
      <c r="H312" s="256"/>
      <c r="I312" s="256"/>
      <c r="J312" s="66">
        <v>91685.18</v>
      </c>
      <c r="K312" s="66">
        <v>160000</v>
      </c>
      <c r="L312" s="66">
        <v>160000</v>
      </c>
      <c r="M312" s="66">
        <v>158813.6</v>
      </c>
      <c r="N312" s="39">
        <f>M312/J312*100</f>
        <v>173.21621662301368</v>
      </c>
      <c r="O312" s="39">
        <f>M312/L312*100</f>
        <v>99.2585</v>
      </c>
      <c r="P312" s="66"/>
      <c r="Q312" s="48"/>
    </row>
    <row r="313" spans="1:16" s="30" customFormat="1" ht="12" customHeight="1">
      <c r="A313" s="55"/>
      <c r="B313" s="56"/>
      <c r="C313" s="57">
        <v>3835</v>
      </c>
      <c r="D313" s="65" t="s">
        <v>45</v>
      </c>
      <c r="E313" s="256" t="s">
        <v>408</v>
      </c>
      <c r="F313" s="256"/>
      <c r="G313" s="256"/>
      <c r="H313" s="256"/>
      <c r="I313" s="256"/>
      <c r="J313" s="66">
        <v>0</v>
      </c>
      <c r="K313" s="66">
        <v>0</v>
      </c>
      <c r="L313" s="66">
        <v>0</v>
      </c>
      <c r="M313" s="66">
        <v>6667</v>
      </c>
      <c r="N313" s="66">
        <v>0</v>
      </c>
      <c r="O313" s="70">
        <v>0</v>
      </c>
      <c r="P313" s="66"/>
    </row>
    <row r="314" spans="2:17" s="30" customFormat="1" ht="12" customHeight="1">
      <c r="B314" s="45"/>
      <c r="C314" s="45"/>
      <c r="D314" s="73"/>
      <c r="E314" s="45"/>
      <c r="F314" s="45"/>
      <c r="G314" s="45"/>
      <c r="H314" s="45"/>
      <c r="I314" s="45"/>
      <c r="J314" s="66"/>
      <c r="K314" s="66"/>
      <c r="L314" s="66"/>
      <c r="M314" s="66"/>
      <c r="N314" s="66"/>
      <c r="O314" s="66"/>
      <c r="P314" s="66"/>
      <c r="Q314" s="48"/>
    </row>
    <row r="315" spans="1:17" s="30" customFormat="1" ht="12" customHeight="1">
      <c r="A315" s="55"/>
      <c r="B315" s="279" t="s">
        <v>83</v>
      </c>
      <c r="C315" s="313"/>
      <c r="D315" s="313"/>
      <c r="E315" s="55" t="s">
        <v>213</v>
      </c>
      <c r="F315" s="336" t="s">
        <v>102</v>
      </c>
      <c r="G315" s="336"/>
      <c r="H315" s="336"/>
      <c r="I315" s="336"/>
      <c r="J315" s="70">
        <f>J317</f>
        <v>144635</v>
      </c>
      <c r="K315" s="70">
        <f>K317</f>
        <v>22000</v>
      </c>
      <c r="L315" s="70">
        <f>L317</f>
        <v>22000</v>
      </c>
      <c r="M315" s="70">
        <f>M317</f>
        <v>0</v>
      </c>
      <c r="N315" s="39">
        <f>M315/J315*100</f>
        <v>0</v>
      </c>
      <c r="O315" s="39">
        <f>M315/L315*100</f>
        <v>0</v>
      </c>
      <c r="P315" s="66"/>
      <c r="Q315" s="48"/>
    </row>
    <row r="316" spans="1:17" s="30" customFormat="1" ht="12" customHeight="1">
      <c r="A316" s="55"/>
      <c r="B316" s="279" t="s">
        <v>53</v>
      </c>
      <c r="C316" s="279"/>
      <c r="D316" s="279"/>
      <c r="E316" s="259" t="s">
        <v>185</v>
      </c>
      <c r="F316" s="259"/>
      <c r="G316" s="259"/>
      <c r="H316" s="259"/>
      <c r="I316" s="259"/>
      <c r="J316" s="70"/>
      <c r="K316" s="70"/>
      <c r="L316" s="70"/>
      <c r="M316" s="70"/>
      <c r="N316" s="70"/>
      <c r="O316" s="70"/>
      <c r="P316" s="66"/>
      <c r="Q316" s="48"/>
    </row>
    <row r="317" spans="1:17" s="30" customFormat="1" ht="12" customHeight="1">
      <c r="A317" s="205">
        <v>42</v>
      </c>
      <c r="B317" s="207"/>
      <c r="C317" s="206"/>
      <c r="D317" s="210"/>
      <c r="E317" s="264" t="s">
        <v>312</v>
      </c>
      <c r="F317" s="264"/>
      <c r="G317" s="264"/>
      <c r="H317" s="264"/>
      <c r="I317" s="264"/>
      <c r="J317" s="209">
        <f>SUM(J319+J324)</f>
        <v>144635</v>
      </c>
      <c r="K317" s="209">
        <f>SUM(K319+K324)</f>
        <v>22000</v>
      </c>
      <c r="L317" s="209">
        <f>SUM(L319+L324)</f>
        <v>22000</v>
      </c>
      <c r="M317" s="209">
        <f>SUM(M319+M324)</f>
        <v>0</v>
      </c>
      <c r="N317" s="209">
        <f>M317/J317*100</f>
        <v>0</v>
      </c>
      <c r="O317" s="188">
        <f>M317/L317*100</f>
        <v>0</v>
      </c>
      <c r="P317" s="66"/>
      <c r="Q317" s="48"/>
    </row>
    <row r="318" spans="1:17" s="30" customFormat="1" ht="12" customHeight="1">
      <c r="A318" s="55"/>
      <c r="B318" s="57"/>
      <c r="C318" s="57"/>
      <c r="D318" s="55"/>
      <c r="E318" s="256"/>
      <c r="F318" s="256"/>
      <c r="G318" s="256"/>
      <c r="H318" s="256"/>
      <c r="I318" s="256"/>
      <c r="J318" s="64"/>
      <c r="K318" s="64"/>
      <c r="L318" s="64"/>
      <c r="M318" s="64"/>
      <c r="N318" s="64"/>
      <c r="O318" s="64"/>
      <c r="P318" s="66"/>
      <c r="Q318" s="48"/>
    </row>
    <row r="319" spans="1:17" s="30" customFormat="1" ht="12" customHeight="1">
      <c r="A319" s="34"/>
      <c r="B319" s="56">
        <v>422</v>
      </c>
      <c r="C319" s="56"/>
      <c r="D319" s="63"/>
      <c r="E319" s="254" t="s">
        <v>12</v>
      </c>
      <c r="F319" s="254"/>
      <c r="G319" s="254"/>
      <c r="H319" s="254"/>
      <c r="I319" s="254"/>
      <c r="J319" s="64">
        <f>SUM(J320:J322)</f>
        <v>75059</v>
      </c>
      <c r="K319" s="64">
        <f>SUM(K320:K322)</f>
        <v>22000</v>
      </c>
      <c r="L319" s="64">
        <f>SUM(L320:L322)</f>
        <v>22000</v>
      </c>
      <c r="M319" s="64">
        <f>SUM(M320:M322)</f>
        <v>0</v>
      </c>
      <c r="N319" s="37">
        <f>M319/J319*100</f>
        <v>0</v>
      </c>
      <c r="O319" s="37">
        <f>M319/L319*100</f>
        <v>0</v>
      </c>
      <c r="P319" s="66"/>
      <c r="Q319" s="48"/>
    </row>
    <row r="320" spans="1:17" s="30" customFormat="1" ht="12" customHeight="1">
      <c r="A320" s="34"/>
      <c r="B320" s="56"/>
      <c r="C320" s="57">
        <v>4221</v>
      </c>
      <c r="D320" s="65" t="s">
        <v>35</v>
      </c>
      <c r="E320" s="256" t="s">
        <v>301</v>
      </c>
      <c r="F320" s="256"/>
      <c r="G320" s="256"/>
      <c r="H320" s="256"/>
      <c r="I320" s="256"/>
      <c r="J320" s="70">
        <v>5375</v>
      </c>
      <c r="K320" s="66">
        <v>10000</v>
      </c>
      <c r="L320" s="66">
        <v>10000</v>
      </c>
      <c r="M320" s="70">
        <v>0</v>
      </c>
      <c r="N320" s="39">
        <f>M320/J320*100</f>
        <v>0</v>
      </c>
      <c r="O320" s="39">
        <f>M320/L320*100</f>
        <v>0</v>
      </c>
      <c r="P320" s="66"/>
      <c r="Q320" s="48"/>
    </row>
    <row r="321" spans="1:17" s="30" customFormat="1" ht="12" customHeight="1">
      <c r="A321" s="34"/>
      <c r="B321" s="56"/>
      <c r="C321" s="57">
        <v>4222</v>
      </c>
      <c r="D321" s="65" t="s">
        <v>35</v>
      </c>
      <c r="E321" s="268" t="s">
        <v>179</v>
      </c>
      <c r="F321" s="268"/>
      <c r="G321" s="268"/>
      <c r="H321" s="268"/>
      <c r="I321" s="268"/>
      <c r="J321" s="70">
        <v>5664</v>
      </c>
      <c r="K321" s="66">
        <v>2000</v>
      </c>
      <c r="L321" s="66">
        <v>2000</v>
      </c>
      <c r="M321" s="39">
        <v>0</v>
      </c>
      <c r="N321" s="39">
        <f>M321/J321*100</f>
        <v>0</v>
      </c>
      <c r="O321" s="39">
        <f>M321/L321*100</f>
        <v>0</v>
      </c>
      <c r="P321" s="66"/>
      <c r="Q321" s="48"/>
    </row>
    <row r="322" spans="1:17" s="30" customFormat="1" ht="12" customHeight="1">
      <c r="A322" s="34"/>
      <c r="B322" s="56"/>
      <c r="C322" s="57">
        <v>4227</v>
      </c>
      <c r="D322" s="65" t="s">
        <v>35</v>
      </c>
      <c r="E322" s="268" t="s">
        <v>250</v>
      </c>
      <c r="F322" s="253"/>
      <c r="G322" s="253"/>
      <c r="H322" s="253"/>
      <c r="I322" s="253"/>
      <c r="J322" s="70">
        <v>64020</v>
      </c>
      <c r="K322" s="66">
        <v>10000</v>
      </c>
      <c r="L322" s="66">
        <v>10000</v>
      </c>
      <c r="M322" s="39">
        <v>0</v>
      </c>
      <c r="N322" s="39">
        <f>M322/J322*100</f>
        <v>0</v>
      </c>
      <c r="O322" s="39">
        <f>M322/L322*100</f>
        <v>0</v>
      </c>
      <c r="P322" s="66"/>
      <c r="Q322" s="48"/>
    </row>
    <row r="323" spans="1:17" s="30" customFormat="1" ht="12" customHeight="1">
      <c r="A323" s="34"/>
      <c r="B323" s="56"/>
      <c r="C323" s="57"/>
      <c r="D323" s="65"/>
      <c r="E323" s="268"/>
      <c r="F323" s="268"/>
      <c r="G323" s="268"/>
      <c r="H323" s="268"/>
      <c r="I323" s="268"/>
      <c r="J323" s="39"/>
      <c r="K323" s="70"/>
      <c r="L323" s="70"/>
      <c r="M323" s="39"/>
      <c r="N323" s="70"/>
      <c r="O323" s="70"/>
      <c r="P323" s="66"/>
      <c r="Q323" s="48"/>
    </row>
    <row r="324" spans="1:17" s="30" customFormat="1" ht="12" customHeight="1">
      <c r="A324" s="34"/>
      <c r="B324" s="56">
        <v>426</v>
      </c>
      <c r="C324" s="56"/>
      <c r="D324" s="74"/>
      <c r="E324" s="335" t="s">
        <v>190</v>
      </c>
      <c r="F324" s="335"/>
      <c r="G324" s="335"/>
      <c r="H324" s="335"/>
      <c r="I324" s="335"/>
      <c r="J324" s="64">
        <f>SUM(J325:J325)</f>
        <v>69576</v>
      </c>
      <c r="K324" s="64">
        <f>SUM(K325:K325)</f>
        <v>0</v>
      </c>
      <c r="L324" s="64">
        <f>SUM(L325:L325)</f>
        <v>0</v>
      </c>
      <c r="M324" s="64">
        <f>SUM(M325:M325)</f>
        <v>0</v>
      </c>
      <c r="N324" s="37">
        <f>M324/J324*100</f>
        <v>0</v>
      </c>
      <c r="O324" s="37">
        <v>0</v>
      </c>
      <c r="P324" s="66"/>
      <c r="Q324" s="48"/>
    </row>
    <row r="325" spans="1:17" s="30" customFormat="1" ht="12" customHeight="1">
      <c r="A325" s="34"/>
      <c r="B325" s="56"/>
      <c r="C325" s="57">
        <v>4263</v>
      </c>
      <c r="D325" s="65" t="s">
        <v>35</v>
      </c>
      <c r="E325" s="268" t="s">
        <v>191</v>
      </c>
      <c r="F325" s="268"/>
      <c r="G325" s="268"/>
      <c r="H325" s="268"/>
      <c r="I325" s="268"/>
      <c r="J325" s="70">
        <v>69576</v>
      </c>
      <c r="K325" s="70">
        <v>0</v>
      </c>
      <c r="L325" s="70">
        <v>0</v>
      </c>
      <c r="M325" s="70">
        <v>0</v>
      </c>
      <c r="N325" s="39">
        <f>M325/J325*100</f>
        <v>0</v>
      </c>
      <c r="O325" s="39">
        <v>0</v>
      </c>
      <c r="P325" s="66"/>
      <c r="Q325" s="48"/>
    </row>
    <row r="326" spans="1:17" s="30" customFormat="1" ht="12" customHeight="1">
      <c r="A326" s="55"/>
      <c r="B326" s="56"/>
      <c r="C326" s="57"/>
      <c r="D326" s="65"/>
      <c r="E326" s="256"/>
      <c r="F326" s="256"/>
      <c r="G326" s="256"/>
      <c r="H326" s="256"/>
      <c r="I326" s="256"/>
      <c r="J326" s="70"/>
      <c r="K326" s="70"/>
      <c r="L326" s="70"/>
      <c r="M326" s="70"/>
      <c r="N326" s="39"/>
      <c r="O326" s="70"/>
      <c r="P326" s="66"/>
      <c r="Q326" s="48"/>
    </row>
    <row r="327" spans="1:17" s="3" customFormat="1" ht="24.75" customHeight="1">
      <c r="A327" s="214"/>
      <c r="B327" s="316" t="s">
        <v>182</v>
      </c>
      <c r="C327" s="317"/>
      <c r="D327" s="317"/>
      <c r="E327" s="337" t="s">
        <v>125</v>
      </c>
      <c r="F327" s="337"/>
      <c r="G327" s="337"/>
      <c r="H327" s="337"/>
      <c r="I327" s="337"/>
      <c r="J327" s="219">
        <f>J329</f>
        <v>4376320.369999999</v>
      </c>
      <c r="K327" s="219">
        <f>K329</f>
        <v>4031600</v>
      </c>
      <c r="L327" s="219">
        <f>L329</f>
        <v>4031600</v>
      </c>
      <c r="M327" s="219">
        <f>M329</f>
        <v>3688137.8099999996</v>
      </c>
      <c r="N327" s="219">
        <f>M327/J327*100</f>
        <v>84.27485874394522</v>
      </c>
      <c r="O327" s="220">
        <f>M327/L327*100</f>
        <v>91.48074734596685</v>
      </c>
      <c r="P327" s="91"/>
      <c r="Q327" s="1"/>
    </row>
    <row r="328" spans="1:17" s="30" customFormat="1" ht="12" customHeight="1">
      <c r="A328" s="75"/>
      <c r="B328" s="163"/>
      <c r="C328" s="161"/>
      <c r="D328" s="76"/>
      <c r="E328" s="266"/>
      <c r="F328" s="266"/>
      <c r="G328" s="266"/>
      <c r="H328" s="266"/>
      <c r="I328" s="266"/>
      <c r="J328" s="97"/>
      <c r="K328" s="97"/>
      <c r="L328" s="97"/>
      <c r="M328" s="97"/>
      <c r="N328" s="97"/>
      <c r="O328" s="97"/>
      <c r="P328" s="66"/>
      <c r="Q328" s="48"/>
    </row>
    <row r="329" spans="1:17" s="30" customFormat="1" ht="12" customHeight="1">
      <c r="A329" s="77"/>
      <c r="B329" s="326" t="s">
        <v>58</v>
      </c>
      <c r="C329" s="327"/>
      <c r="D329" s="327"/>
      <c r="E329" s="301" t="s">
        <v>125</v>
      </c>
      <c r="F329" s="301"/>
      <c r="G329" s="301"/>
      <c r="H329" s="301"/>
      <c r="I329" s="301"/>
      <c r="J329" s="95">
        <f>SUM(J331+J385+J396)</f>
        <v>4376320.369999999</v>
      </c>
      <c r="K329" s="95">
        <f>SUM(K331+K385+K396)</f>
        <v>4031600</v>
      </c>
      <c r="L329" s="95">
        <f>SUM(L331+L385+L396)</f>
        <v>4031600</v>
      </c>
      <c r="M329" s="95">
        <f>SUM(M331+M385+M396)</f>
        <v>3688137.8099999996</v>
      </c>
      <c r="N329" s="37">
        <f>M329/J329*100</f>
        <v>84.27485874394522</v>
      </c>
      <c r="O329" s="37">
        <f>M329/L329*100</f>
        <v>91.48074734596685</v>
      </c>
      <c r="P329" s="66"/>
      <c r="Q329" s="48"/>
    </row>
    <row r="330" spans="1:17" s="30" customFormat="1" ht="12" customHeight="1">
      <c r="A330" s="75"/>
      <c r="B330" s="301"/>
      <c r="C330" s="289"/>
      <c r="D330" s="289"/>
      <c r="E330" s="339"/>
      <c r="F330" s="339"/>
      <c r="G330" s="339"/>
      <c r="H330" s="339"/>
      <c r="I330" s="339"/>
      <c r="J330" s="98"/>
      <c r="K330" s="98"/>
      <c r="L330" s="98"/>
      <c r="M330" s="98"/>
      <c r="N330" s="98"/>
      <c r="O330" s="98"/>
      <c r="P330" s="66"/>
      <c r="Q330" s="48"/>
    </row>
    <row r="331" spans="1:17" s="30" customFormat="1" ht="12" customHeight="1">
      <c r="A331" s="58"/>
      <c r="B331" s="259" t="s">
        <v>59</v>
      </c>
      <c r="C331" s="275"/>
      <c r="D331" s="275"/>
      <c r="E331" s="60" t="s">
        <v>214</v>
      </c>
      <c r="F331" s="259" t="s">
        <v>60</v>
      </c>
      <c r="G331" s="259"/>
      <c r="H331" s="259"/>
      <c r="I331" s="259"/>
      <c r="J331" s="96">
        <f>SUM(J332+J342+J362+J369+J352)</f>
        <v>1192110.1</v>
      </c>
      <c r="K331" s="96">
        <f>SUM(K332+K342+K362+K369+K352)</f>
        <v>1674500</v>
      </c>
      <c r="L331" s="96">
        <f>SUM(L332+L342+L362+L369+L352)</f>
        <v>1674500</v>
      </c>
      <c r="M331" s="96">
        <f>SUM(M332+M342+M362+M369+M352)</f>
        <v>1507612.5399999998</v>
      </c>
      <c r="N331" s="37">
        <f>M331/J331*100</f>
        <v>126.46588096183396</v>
      </c>
      <c r="O331" s="37">
        <f>M331/L331*100</f>
        <v>90.03359450582262</v>
      </c>
      <c r="P331" s="66"/>
      <c r="Q331" s="48"/>
    </row>
    <row r="332" spans="1:17" s="30" customFormat="1" ht="12" customHeight="1">
      <c r="A332" s="55"/>
      <c r="B332" s="254" t="s">
        <v>52</v>
      </c>
      <c r="C332" s="253"/>
      <c r="D332" s="253"/>
      <c r="E332" s="62" t="s">
        <v>215</v>
      </c>
      <c r="F332" s="256" t="s">
        <v>65</v>
      </c>
      <c r="G332" s="256"/>
      <c r="H332" s="256"/>
      <c r="I332" s="256"/>
      <c r="J332" s="70">
        <f>J334</f>
        <v>104966.93</v>
      </c>
      <c r="K332" s="70">
        <f>K334</f>
        <v>255000</v>
      </c>
      <c r="L332" s="70">
        <f>L334</f>
        <v>255000</v>
      </c>
      <c r="M332" s="70">
        <f>M334</f>
        <v>176058.88999999998</v>
      </c>
      <c r="N332" s="39">
        <f>M332/J332*100</f>
        <v>167.72795965357852</v>
      </c>
      <c r="O332" s="39">
        <f>M332/L332*100</f>
        <v>69.0427019607843</v>
      </c>
      <c r="P332" s="66"/>
      <c r="Q332" s="48"/>
    </row>
    <row r="333" spans="1:17" s="132" customFormat="1" ht="22.5" customHeight="1">
      <c r="A333" s="138"/>
      <c r="B333" s="314" t="s">
        <v>53</v>
      </c>
      <c r="C333" s="315"/>
      <c r="D333" s="315"/>
      <c r="E333" s="338" t="s">
        <v>415</v>
      </c>
      <c r="F333" s="338"/>
      <c r="G333" s="338"/>
      <c r="H333" s="338"/>
      <c r="I333" s="338"/>
      <c r="J333" s="139"/>
      <c r="K333" s="139"/>
      <c r="L333" s="139"/>
      <c r="M333" s="139"/>
      <c r="N333" s="139"/>
      <c r="O333" s="139"/>
      <c r="P333" s="140"/>
      <c r="Q333" s="141"/>
    </row>
    <row r="334" spans="1:17" s="30" customFormat="1" ht="12" customHeight="1">
      <c r="A334" s="205">
        <v>32</v>
      </c>
      <c r="B334" s="206"/>
      <c r="C334" s="207"/>
      <c r="D334" s="208"/>
      <c r="E334" s="264" t="s">
        <v>274</v>
      </c>
      <c r="F334" s="264"/>
      <c r="G334" s="264"/>
      <c r="H334" s="264"/>
      <c r="I334" s="264"/>
      <c r="J334" s="209">
        <f>SUM(J336+J339)</f>
        <v>104966.93</v>
      </c>
      <c r="K334" s="209">
        <f>SUM(K336+K339)</f>
        <v>255000</v>
      </c>
      <c r="L334" s="209">
        <f>SUM(L336+L339)</f>
        <v>255000</v>
      </c>
      <c r="M334" s="209">
        <f>SUM(M336+M339)</f>
        <v>176058.88999999998</v>
      </c>
      <c r="N334" s="209">
        <f>M334/J334*100</f>
        <v>167.72795965357852</v>
      </c>
      <c r="O334" s="188">
        <f>M334/L334*100</f>
        <v>69.0427019607843</v>
      </c>
      <c r="P334" s="66"/>
      <c r="Q334" s="48"/>
    </row>
    <row r="335" spans="1:17" s="30" customFormat="1" ht="12" customHeight="1">
      <c r="A335" s="55"/>
      <c r="B335" s="56"/>
      <c r="C335" s="45"/>
      <c r="D335" s="45"/>
      <c r="E335" s="270"/>
      <c r="F335" s="270"/>
      <c r="G335" s="270"/>
      <c r="H335" s="270"/>
      <c r="I335" s="270"/>
      <c r="J335" s="70"/>
      <c r="K335" s="70"/>
      <c r="L335" s="70"/>
      <c r="M335" s="70"/>
      <c r="N335" s="70"/>
      <c r="O335" s="70"/>
      <c r="P335" s="66"/>
      <c r="Q335" s="48"/>
    </row>
    <row r="336" spans="1:17" s="30" customFormat="1" ht="12" customHeight="1">
      <c r="A336" s="55"/>
      <c r="B336" s="56">
        <v>322</v>
      </c>
      <c r="C336" s="45"/>
      <c r="D336" s="45"/>
      <c r="E336" s="312" t="s">
        <v>64</v>
      </c>
      <c r="F336" s="312"/>
      <c r="G336" s="312"/>
      <c r="H336" s="312"/>
      <c r="I336" s="312"/>
      <c r="J336" s="64">
        <f>J337</f>
        <v>1931.93</v>
      </c>
      <c r="K336" s="64">
        <f>K337</f>
        <v>5000</v>
      </c>
      <c r="L336" s="64">
        <f>L337</f>
        <v>5000</v>
      </c>
      <c r="M336" s="64">
        <f>M337</f>
        <v>589.8</v>
      </c>
      <c r="N336" s="37">
        <f>M336/J336*100</f>
        <v>30.529056435792185</v>
      </c>
      <c r="O336" s="37">
        <f>M336/L336*100</f>
        <v>11.796</v>
      </c>
      <c r="P336" s="66"/>
      <c r="Q336" s="48"/>
    </row>
    <row r="337" spans="1:17" s="30" customFormat="1" ht="12" customHeight="1">
      <c r="A337" s="55"/>
      <c r="B337" s="56"/>
      <c r="C337" s="45">
        <v>3224</v>
      </c>
      <c r="D337" s="73" t="s">
        <v>38</v>
      </c>
      <c r="E337" s="270" t="s">
        <v>66</v>
      </c>
      <c r="F337" s="270"/>
      <c r="G337" s="270"/>
      <c r="H337" s="270"/>
      <c r="I337" s="270"/>
      <c r="J337" s="70">
        <v>1931.93</v>
      </c>
      <c r="K337" s="70">
        <v>5000</v>
      </c>
      <c r="L337" s="70">
        <v>5000</v>
      </c>
      <c r="M337" s="70">
        <v>589.8</v>
      </c>
      <c r="N337" s="39">
        <f>M337/J337*100</f>
        <v>30.529056435792185</v>
      </c>
      <c r="O337" s="39">
        <f>M337/L337*100</f>
        <v>11.796</v>
      </c>
      <c r="P337" s="66"/>
      <c r="Q337" s="48"/>
    </row>
    <row r="338" spans="1:17" s="30" customFormat="1" ht="12" customHeight="1">
      <c r="A338" s="55"/>
      <c r="B338" s="56"/>
      <c r="C338" s="45"/>
      <c r="D338" s="73"/>
      <c r="E338" s="270"/>
      <c r="F338" s="270"/>
      <c r="G338" s="270"/>
      <c r="H338" s="270"/>
      <c r="I338" s="270"/>
      <c r="J338" s="70"/>
      <c r="K338" s="70"/>
      <c r="L338" s="70"/>
      <c r="M338" s="70"/>
      <c r="N338" s="70"/>
      <c r="O338" s="70"/>
      <c r="P338" s="66"/>
      <c r="Q338" s="48"/>
    </row>
    <row r="339" spans="1:17" s="30" customFormat="1" ht="12" customHeight="1">
      <c r="A339" s="55"/>
      <c r="B339" s="56">
        <v>323</v>
      </c>
      <c r="C339" s="45"/>
      <c r="D339" s="78"/>
      <c r="E339" s="312" t="s">
        <v>24</v>
      </c>
      <c r="F339" s="312"/>
      <c r="G339" s="312"/>
      <c r="H339" s="312"/>
      <c r="I339" s="312"/>
      <c r="J339" s="64">
        <f>J340</f>
        <v>103035</v>
      </c>
      <c r="K339" s="64">
        <f>K340</f>
        <v>250000</v>
      </c>
      <c r="L339" s="64">
        <f>L340</f>
        <v>250000</v>
      </c>
      <c r="M339" s="64">
        <f>M340</f>
        <v>175469.09</v>
      </c>
      <c r="N339" s="37">
        <f>M339/J339*100</f>
        <v>170.3004707138351</v>
      </c>
      <c r="O339" s="37">
        <f>M339/L339*100</f>
        <v>70.187636</v>
      </c>
      <c r="P339" s="66"/>
      <c r="Q339" s="48"/>
    </row>
    <row r="340" spans="1:17" s="30" customFormat="1" ht="12" customHeight="1">
      <c r="A340" s="55"/>
      <c r="B340" s="56"/>
      <c r="C340" s="45">
        <v>3232</v>
      </c>
      <c r="D340" s="73" t="s">
        <v>38</v>
      </c>
      <c r="E340" s="270" t="s">
        <v>67</v>
      </c>
      <c r="F340" s="270"/>
      <c r="G340" s="270"/>
      <c r="H340" s="270"/>
      <c r="I340" s="270"/>
      <c r="J340" s="70">
        <v>103035</v>
      </c>
      <c r="K340" s="70">
        <v>250000</v>
      </c>
      <c r="L340" s="70">
        <v>250000</v>
      </c>
      <c r="M340" s="70">
        <v>175469.09</v>
      </c>
      <c r="N340" s="39">
        <f>M340/J340*100</f>
        <v>170.3004707138351</v>
      </c>
      <c r="O340" s="39">
        <f>M340/L340*100</f>
        <v>70.187636</v>
      </c>
      <c r="P340" s="66"/>
      <c r="Q340" s="48"/>
    </row>
    <row r="341" spans="1:17" s="30" customFormat="1" ht="12" customHeight="1">
      <c r="A341" s="55"/>
      <c r="B341" s="56"/>
      <c r="C341" s="45"/>
      <c r="D341" s="79"/>
      <c r="E341" s="270"/>
      <c r="F341" s="270"/>
      <c r="G341" s="270"/>
      <c r="H341" s="270"/>
      <c r="I341" s="270"/>
      <c r="J341" s="70"/>
      <c r="K341" s="70"/>
      <c r="L341" s="70"/>
      <c r="M341" s="70"/>
      <c r="N341" s="70"/>
      <c r="O341" s="70"/>
      <c r="P341" s="66"/>
      <c r="Q341" s="48"/>
    </row>
    <row r="342" spans="1:17" s="30" customFormat="1" ht="12" customHeight="1">
      <c r="A342" s="55"/>
      <c r="B342" s="254" t="s">
        <v>52</v>
      </c>
      <c r="C342" s="253"/>
      <c r="D342" s="253"/>
      <c r="E342" s="62" t="s">
        <v>216</v>
      </c>
      <c r="F342" s="256" t="s">
        <v>61</v>
      </c>
      <c r="G342" s="256"/>
      <c r="H342" s="256"/>
      <c r="I342" s="256"/>
      <c r="J342" s="70">
        <f>J344</f>
        <v>616883.2000000001</v>
      </c>
      <c r="K342" s="70">
        <f>K344</f>
        <v>970000</v>
      </c>
      <c r="L342" s="70">
        <f>L344</f>
        <v>970000</v>
      </c>
      <c r="M342" s="70">
        <f>M344</f>
        <v>966263.82</v>
      </c>
      <c r="N342" s="39">
        <f>M342/J342*100</f>
        <v>156.63642971635468</v>
      </c>
      <c r="O342" s="39">
        <f>M342/L342*100</f>
        <v>99.61482680412371</v>
      </c>
      <c r="P342" s="66"/>
      <c r="Q342" s="48"/>
    </row>
    <row r="343" spans="1:17" s="30" customFormat="1" ht="12" customHeight="1">
      <c r="A343" s="63"/>
      <c r="B343" s="279" t="s">
        <v>53</v>
      </c>
      <c r="C343" s="284"/>
      <c r="D343" s="284"/>
      <c r="E343" s="259" t="s">
        <v>184</v>
      </c>
      <c r="F343" s="259"/>
      <c r="G343" s="259"/>
      <c r="H343" s="259"/>
      <c r="I343" s="259"/>
      <c r="J343" s="70"/>
      <c r="K343" s="70"/>
      <c r="L343" s="70"/>
      <c r="M343" s="70"/>
      <c r="N343" s="70"/>
      <c r="O343" s="70"/>
      <c r="P343" s="66"/>
      <c r="Q343" s="48"/>
    </row>
    <row r="344" spans="1:17" s="30" customFormat="1" ht="12" customHeight="1">
      <c r="A344" s="205">
        <v>32</v>
      </c>
      <c r="B344" s="206"/>
      <c r="C344" s="207"/>
      <c r="D344" s="208"/>
      <c r="E344" s="264" t="s">
        <v>274</v>
      </c>
      <c r="F344" s="264"/>
      <c r="G344" s="264"/>
      <c r="H344" s="264"/>
      <c r="I344" s="264"/>
      <c r="J344" s="209">
        <f>SUM(J346+J349)</f>
        <v>616883.2000000001</v>
      </c>
      <c r="K344" s="209">
        <f>SUM(K346+K349)</f>
        <v>970000</v>
      </c>
      <c r="L344" s="209">
        <f>SUM(L346+L349)</f>
        <v>970000</v>
      </c>
      <c r="M344" s="209">
        <f>SUM(M346+M349)</f>
        <v>966263.82</v>
      </c>
      <c r="N344" s="209">
        <f>M344/J344*100</f>
        <v>156.63642971635468</v>
      </c>
      <c r="O344" s="188">
        <f>M344/L344*100</f>
        <v>99.61482680412371</v>
      </c>
      <c r="P344" s="66"/>
      <c r="Q344" s="48"/>
    </row>
    <row r="345" spans="1:17" s="30" customFormat="1" ht="12" customHeight="1">
      <c r="A345" s="55"/>
      <c r="B345" s="56"/>
      <c r="C345" s="57"/>
      <c r="D345" s="55"/>
      <c r="E345" s="254"/>
      <c r="F345" s="254"/>
      <c r="G345" s="254"/>
      <c r="H345" s="254"/>
      <c r="I345" s="254"/>
      <c r="J345" s="37"/>
      <c r="K345" s="37"/>
      <c r="L345" s="37"/>
      <c r="M345" s="37"/>
      <c r="N345" s="37"/>
      <c r="O345" s="37"/>
      <c r="P345" s="66"/>
      <c r="Q345" s="48"/>
    </row>
    <row r="346" spans="1:17" s="30" customFormat="1" ht="12" customHeight="1">
      <c r="A346" s="55"/>
      <c r="B346" s="56">
        <v>322</v>
      </c>
      <c r="C346" s="57"/>
      <c r="D346" s="55"/>
      <c r="E346" s="254" t="s">
        <v>278</v>
      </c>
      <c r="F346" s="254"/>
      <c r="G346" s="254"/>
      <c r="H346" s="254"/>
      <c r="I346" s="254"/>
      <c r="J346" s="64">
        <f>J347</f>
        <v>69651.65</v>
      </c>
      <c r="K346" s="64">
        <f>K347</f>
        <v>150000</v>
      </c>
      <c r="L346" s="64">
        <f>L347</f>
        <v>150000</v>
      </c>
      <c r="M346" s="64">
        <f>M347</f>
        <v>124210.96</v>
      </c>
      <c r="N346" s="37">
        <f>M346/J346*100</f>
        <v>178.33168345617082</v>
      </c>
      <c r="O346" s="37">
        <f>M346/L346*100</f>
        <v>82.80730666666668</v>
      </c>
      <c r="P346" s="66"/>
      <c r="Q346" s="48"/>
    </row>
    <row r="347" spans="1:17" s="30" customFormat="1" ht="12" customHeight="1">
      <c r="A347" s="55"/>
      <c r="B347" s="56"/>
      <c r="C347" s="57">
        <v>3224</v>
      </c>
      <c r="D347" s="65" t="s">
        <v>39</v>
      </c>
      <c r="E347" s="256" t="s">
        <v>62</v>
      </c>
      <c r="F347" s="256"/>
      <c r="G347" s="256"/>
      <c r="H347" s="256"/>
      <c r="I347" s="256"/>
      <c r="J347" s="70">
        <v>69651.65</v>
      </c>
      <c r="K347" s="70">
        <v>150000</v>
      </c>
      <c r="L347" s="70">
        <v>150000</v>
      </c>
      <c r="M347" s="70">
        <v>124210.96</v>
      </c>
      <c r="N347" s="39">
        <f>M347/J347*100</f>
        <v>178.33168345617082</v>
      </c>
      <c r="O347" s="39">
        <f>M347/L347*100</f>
        <v>82.80730666666668</v>
      </c>
      <c r="P347" s="66"/>
      <c r="Q347" s="48"/>
    </row>
    <row r="348" spans="1:17" s="30" customFormat="1" ht="12" customHeight="1">
      <c r="A348" s="55"/>
      <c r="B348" s="56"/>
      <c r="C348" s="57"/>
      <c r="D348" s="65"/>
      <c r="E348" s="256"/>
      <c r="F348" s="256"/>
      <c r="G348" s="256"/>
      <c r="H348" s="256"/>
      <c r="I348" s="256"/>
      <c r="J348" s="70"/>
      <c r="K348" s="70"/>
      <c r="L348" s="70"/>
      <c r="M348" s="70"/>
      <c r="N348" s="70"/>
      <c r="O348" s="70"/>
      <c r="P348" s="66"/>
      <c r="Q348" s="48"/>
    </row>
    <row r="349" spans="1:17" s="30" customFormat="1" ht="12" customHeight="1">
      <c r="A349" s="55"/>
      <c r="B349" s="56">
        <v>323</v>
      </c>
      <c r="C349" s="57"/>
      <c r="D349" s="65"/>
      <c r="E349" s="254" t="s">
        <v>24</v>
      </c>
      <c r="F349" s="254"/>
      <c r="G349" s="254"/>
      <c r="H349" s="254"/>
      <c r="I349" s="254"/>
      <c r="J349" s="64">
        <f>J350</f>
        <v>547231.55</v>
      </c>
      <c r="K349" s="64">
        <f>K350</f>
        <v>820000</v>
      </c>
      <c r="L349" s="64">
        <f>L350</f>
        <v>820000</v>
      </c>
      <c r="M349" s="64">
        <f>M350</f>
        <v>842052.86</v>
      </c>
      <c r="N349" s="37">
        <f>M349/J349*100</f>
        <v>153.87505709420444</v>
      </c>
      <c r="O349" s="37">
        <f>M349/L349*100</f>
        <v>102.6893731707317</v>
      </c>
      <c r="P349" s="66"/>
      <c r="Q349" s="48"/>
    </row>
    <row r="350" spans="1:17" s="30" customFormat="1" ht="12" customHeight="1">
      <c r="A350" s="55"/>
      <c r="B350" s="56"/>
      <c r="C350" s="57">
        <v>3232</v>
      </c>
      <c r="D350" s="65" t="s">
        <v>39</v>
      </c>
      <c r="E350" s="256" t="s">
        <v>63</v>
      </c>
      <c r="F350" s="256"/>
      <c r="G350" s="256"/>
      <c r="H350" s="256"/>
      <c r="I350" s="256"/>
      <c r="J350" s="66">
        <v>547231.55</v>
      </c>
      <c r="K350" s="66">
        <v>820000</v>
      </c>
      <c r="L350" s="66">
        <v>820000</v>
      </c>
      <c r="M350" s="66">
        <v>842052.86</v>
      </c>
      <c r="N350" s="39">
        <f>M350/J350*100</f>
        <v>153.87505709420444</v>
      </c>
      <c r="O350" s="39">
        <f>M350/L350*100</f>
        <v>102.6893731707317</v>
      </c>
      <c r="P350" s="66"/>
      <c r="Q350" s="48"/>
    </row>
    <row r="351" spans="1:17" s="30" customFormat="1" ht="12" customHeight="1">
      <c r="A351" s="55"/>
      <c r="B351" s="56"/>
      <c r="C351" s="57"/>
      <c r="D351" s="65"/>
      <c r="E351" s="256"/>
      <c r="F351" s="256"/>
      <c r="G351" s="256"/>
      <c r="H351" s="256"/>
      <c r="I351" s="256"/>
      <c r="J351" s="66"/>
      <c r="K351" s="66"/>
      <c r="L351" s="66"/>
      <c r="M351" s="66"/>
      <c r="N351" s="66"/>
      <c r="O351" s="66"/>
      <c r="P351" s="66"/>
      <c r="Q351" s="48"/>
    </row>
    <row r="352" spans="1:17" s="30" customFormat="1" ht="12" customHeight="1">
      <c r="A352" s="55"/>
      <c r="B352" s="254" t="s">
        <v>52</v>
      </c>
      <c r="C352" s="253"/>
      <c r="D352" s="253"/>
      <c r="E352" s="62" t="s">
        <v>217</v>
      </c>
      <c r="F352" s="256" t="s">
        <v>104</v>
      </c>
      <c r="G352" s="256"/>
      <c r="H352" s="256"/>
      <c r="I352" s="256"/>
      <c r="J352" s="70">
        <f>J354</f>
        <v>166270.84</v>
      </c>
      <c r="K352" s="70">
        <f>K354</f>
        <v>160000</v>
      </c>
      <c r="L352" s="70">
        <f>L354</f>
        <v>160000</v>
      </c>
      <c r="M352" s="70">
        <f>M354</f>
        <v>133790.21000000002</v>
      </c>
      <c r="N352" s="39">
        <f>M352/J352*100</f>
        <v>80.4652276971717</v>
      </c>
      <c r="O352" s="39">
        <f>M352/L352*100</f>
        <v>83.61888125000002</v>
      </c>
      <c r="P352" s="66"/>
      <c r="Q352" s="48"/>
    </row>
    <row r="353" spans="1:17" s="30" customFormat="1" ht="12" customHeight="1">
      <c r="A353" s="63"/>
      <c r="B353" s="279" t="s">
        <v>53</v>
      </c>
      <c r="C353" s="284"/>
      <c r="D353" s="284"/>
      <c r="E353" s="259" t="s">
        <v>184</v>
      </c>
      <c r="F353" s="259"/>
      <c r="G353" s="259"/>
      <c r="H353" s="259"/>
      <c r="I353" s="259"/>
      <c r="J353" s="70"/>
      <c r="K353" s="70"/>
      <c r="L353" s="70"/>
      <c r="M353" s="70"/>
      <c r="N353" s="70"/>
      <c r="O353" s="70"/>
      <c r="P353" s="66"/>
      <c r="Q353" s="48"/>
    </row>
    <row r="354" spans="1:17" s="30" customFormat="1" ht="12" customHeight="1">
      <c r="A354" s="205">
        <v>32</v>
      </c>
      <c r="B354" s="206"/>
      <c r="C354" s="207"/>
      <c r="D354" s="208"/>
      <c r="E354" s="264" t="s">
        <v>274</v>
      </c>
      <c r="F354" s="264"/>
      <c r="G354" s="264"/>
      <c r="H354" s="264"/>
      <c r="I354" s="264"/>
      <c r="J354" s="209">
        <f>SUM(J356+J359)</f>
        <v>166270.84</v>
      </c>
      <c r="K354" s="209">
        <f>SUM(K356+K359)</f>
        <v>160000</v>
      </c>
      <c r="L354" s="209">
        <f>SUM(L356+L359)</f>
        <v>160000</v>
      </c>
      <c r="M354" s="209">
        <f>SUM(M356+M359)</f>
        <v>133790.21000000002</v>
      </c>
      <c r="N354" s="209">
        <f>M354/J354*100</f>
        <v>80.4652276971717</v>
      </c>
      <c r="O354" s="188">
        <f>M354/L354*100</f>
        <v>83.61888125000002</v>
      </c>
      <c r="P354" s="66"/>
      <c r="Q354" s="48"/>
    </row>
    <row r="355" spans="1:17" s="30" customFormat="1" ht="12" customHeight="1">
      <c r="A355" s="55"/>
      <c r="B355" s="56"/>
      <c r="C355" s="57"/>
      <c r="D355" s="55"/>
      <c r="E355" s="254"/>
      <c r="F355" s="254"/>
      <c r="G355" s="254"/>
      <c r="H355" s="254"/>
      <c r="I355" s="254"/>
      <c r="J355" s="37"/>
      <c r="K355" s="37"/>
      <c r="L355" s="37"/>
      <c r="M355" s="37"/>
      <c r="N355" s="37"/>
      <c r="O355" s="37"/>
      <c r="P355" s="66"/>
      <c r="Q355" s="48"/>
    </row>
    <row r="356" spans="1:17" s="30" customFormat="1" ht="12" customHeight="1">
      <c r="A356" s="55"/>
      <c r="B356" s="56">
        <v>322</v>
      </c>
      <c r="C356" s="57"/>
      <c r="D356" s="55"/>
      <c r="E356" s="254" t="s">
        <v>278</v>
      </c>
      <c r="F356" s="254"/>
      <c r="G356" s="254"/>
      <c r="H356" s="254"/>
      <c r="I356" s="254"/>
      <c r="J356" s="64">
        <f>J357</f>
        <v>139720.84</v>
      </c>
      <c r="K356" s="64">
        <f>K357</f>
        <v>120000</v>
      </c>
      <c r="L356" s="64">
        <f>L357</f>
        <v>120000</v>
      </c>
      <c r="M356" s="64">
        <f>M357</f>
        <v>118027.71</v>
      </c>
      <c r="N356" s="37">
        <f>M356/J356*100</f>
        <v>84.47394819555909</v>
      </c>
      <c r="O356" s="37">
        <f>M356/L356*100</f>
        <v>98.356425</v>
      </c>
      <c r="P356" s="66"/>
      <c r="Q356" s="48"/>
    </row>
    <row r="357" spans="1:17" s="30" customFormat="1" ht="12" customHeight="1">
      <c r="A357" s="55"/>
      <c r="B357" s="56"/>
      <c r="C357" s="57">
        <v>3223</v>
      </c>
      <c r="D357" s="65" t="s">
        <v>37</v>
      </c>
      <c r="E357" s="256" t="s">
        <v>120</v>
      </c>
      <c r="F357" s="256"/>
      <c r="G357" s="256"/>
      <c r="H357" s="256"/>
      <c r="I357" s="256"/>
      <c r="J357" s="70">
        <v>139720.84</v>
      </c>
      <c r="K357" s="70">
        <v>120000</v>
      </c>
      <c r="L357" s="70">
        <v>120000</v>
      </c>
      <c r="M357" s="70">
        <v>118027.71</v>
      </c>
      <c r="N357" s="39">
        <f>M357/J357*100</f>
        <v>84.47394819555909</v>
      </c>
      <c r="O357" s="39">
        <f>M357/L357*100</f>
        <v>98.356425</v>
      </c>
      <c r="P357" s="66"/>
      <c r="Q357" s="48"/>
    </row>
    <row r="358" spans="1:17" s="30" customFormat="1" ht="12" customHeight="1">
      <c r="A358" s="55"/>
      <c r="B358" s="56"/>
      <c r="C358" s="57"/>
      <c r="D358" s="65"/>
      <c r="E358" s="256"/>
      <c r="F358" s="256"/>
      <c r="G358" s="256"/>
      <c r="H358" s="256"/>
      <c r="I358" s="256"/>
      <c r="J358" s="70"/>
      <c r="K358" s="70"/>
      <c r="L358" s="70"/>
      <c r="M358" s="70"/>
      <c r="N358" s="70"/>
      <c r="O358" s="70"/>
      <c r="P358" s="66"/>
      <c r="Q358" s="48"/>
    </row>
    <row r="359" spans="1:17" s="30" customFormat="1" ht="12" customHeight="1">
      <c r="A359" s="55"/>
      <c r="B359" s="56">
        <v>323</v>
      </c>
      <c r="C359" s="57"/>
      <c r="D359" s="65"/>
      <c r="E359" s="254" t="s">
        <v>24</v>
      </c>
      <c r="F359" s="254"/>
      <c r="G359" s="254"/>
      <c r="H359" s="254"/>
      <c r="I359" s="254"/>
      <c r="J359" s="64">
        <f>J360</f>
        <v>26550</v>
      </c>
      <c r="K359" s="64">
        <f>K360</f>
        <v>40000</v>
      </c>
      <c r="L359" s="64">
        <f>L360</f>
        <v>40000</v>
      </c>
      <c r="M359" s="64">
        <f>M360</f>
        <v>15762.5</v>
      </c>
      <c r="N359" s="37">
        <f>M359/J359*100</f>
        <v>59.36911487758946</v>
      </c>
      <c r="O359" s="37">
        <f>M359/L359*100</f>
        <v>39.40625</v>
      </c>
      <c r="P359" s="66"/>
      <c r="Q359" s="48"/>
    </row>
    <row r="360" spans="1:17" s="30" customFormat="1" ht="12" customHeight="1">
      <c r="A360" s="55"/>
      <c r="B360" s="56"/>
      <c r="C360" s="57">
        <v>3232</v>
      </c>
      <c r="D360" s="65" t="s">
        <v>37</v>
      </c>
      <c r="E360" s="324" t="s">
        <v>105</v>
      </c>
      <c r="F360" s="324"/>
      <c r="G360" s="324"/>
      <c r="H360" s="324"/>
      <c r="I360" s="324"/>
      <c r="J360" s="70">
        <v>26550</v>
      </c>
      <c r="K360" s="70">
        <v>40000</v>
      </c>
      <c r="L360" s="70">
        <v>40000</v>
      </c>
      <c r="M360" s="70">
        <v>15762.5</v>
      </c>
      <c r="N360" s="39">
        <f>M360/J360*100</f>
        <v>59.36911487758946</v>
      </c>
      <c r="O360" s="39">
        <f>M360/L360*100</f>
        <v>39.40625</v>
      </c>
      <c r="P360" s="66"/>
      <c r="Q360" s="48"/>
    </row>
    <row r="361" spans="1:17" s="30" customFormat="1" ht="12" customHeight="1">
      <c r="A361" s="55"/>
      <c r="B361" s="56"/>
      <c r="C361" s="57"/>
      <c r="D361" s="65"/>
      <c r="E361" s="324"/>
      <c r="F361" s="324"/>
      <c r="G361" s="324"/>
      <c r="H361" s="324"/>
      <c r="I361" s="324"/>
      <c r="J361" s="70"/>
      <c r="K361" s="70"/>
      <c r="L361" s="70"/>
      <c r="M361" s="70"/>
      <c r="N361" s="70"/>
      <c r="O361" s="70"/>
      <c r="P361" s="66"/>
      <c r="Q361" s="48"/>
    </row>
    <row r="362" spans="1:17" s="30" customFormat="1" ht="12" customHeight="1">
      <c r="A362" s="55"/>
      <c r="B362" s="56" t="s">
        <v>106</v>
      </c>
      <c r="C362" s="57"/>
      <c r="D362" s="65"/>
      <c r="E362" s="71" t="s">
        <v>218</v>
      </c>
      <c r="F362" s="253" t="s">
        <v>68</v>
      </c>
      <c r="G362" s="253"/>
      <c r="H362" s="253"/>
      <c r="I362" s="253"/>
      <c r="J362" s="70">
        <f>J364</f>
        <v>146497.45</v>
      </c>
      <c r="K362" s="70">
        <f>K364</f>
        <v>140000</v>
      </c>
      <c r="L362" s="70">
        <f>L364</f>
        <v>140000</v>
      </c>
      <c r="M362" s="70">
        <f>M364</f>
        <v>101773.97</v>
      </c>
      <c r="N362" s="39">
        <f>M362/J362*100</f>
        <v>69.47149592023615</v>
      </c>
      <c r="O362" s="39">
        <f>M362/L362*100</f>
        <v>72.69569285714286</v>
      </c>
      <c r="P362" s="66"/>
      <c r="Q362" s="48"/>
    </row>
    <row r="363" spans="1:17" s="30" customFormat="1" ht="12" customHeight="1">
      <c r="A363" s="55"/>
      <c r="B363" s="279" t="s">
        <v>53</v>
      </c>
      <c r="C363" s="284"/>
      <c r="D363" s="284"/>
      <c r="E363" s="259" t="s">
        <v>85</v>
      </c>
      <c r="F363" s="259"/>
      <c r="G363" s="259"/>
      <c r="H363" s="259"/>
      <c r="I363" s="259"/>
      <c r="J363" s="70"/>
      <c r="K363" s="70"/>
      <c r="L363" s="70"/>
      <c r="M363" s="70"/>
      <c r="N363" s="70"/>
      <c r="O363" s="70"/>
      <c r="P363" s="66"/>
      <c r="Q363" s="48"/>
    </row>
    <row r="364" spans="1:17" s="30" customFormat="1" ht="12" customHeight="1">
      <c r="A364" s="205">
        <v>32</v>
      </c>
      <c r="B364" s="206"/>
      <c r="C364" s="207"/>
      <c r="D364" s="208"/>
      <c r="E364" s="264" t="s">
        <v>274</v>
      </c>
      <c r="F364" s="264"/>
      <c r="G364" s="264"/>
      <c r="H364" s="264"/>
      <c r="I364" s="264"/>
      <c r="J364" s="209">
        <f>J366</f>
        <v>146497.45</v>
      </c>
      <c r="K364" s="209">
        <f>K366</f>
        <v>140000</v>
      </c>
      <c r="L364" s="209">
        <f>L366</f>
        <v>140000</v>
      </c>
      <c r="M364" s="209">
        <f>M366</f>
        <v>101773.97</v>
      </c>
      <c r="N364" s="209">
        <f>M364/J364*100</f>
        <v>69.47149592023615</v>
      </c>
      <c r="O364" s="188">
        <f>M364/L364*100</f>
        <v>72.69569285714286</v>
      </c>
      <c r="P364" s="66"/>
      <c r="Q364" s="48"/>
    </row>
    <row r="365" spans="1:17" s="30" customFormat="1" ht="12" customHeight="1">
      <c r="A365" s="55"/>
      <c r="B365" s="56"/>
      <c r="C365" s="56"/>
      <c r="D365" s="80"/>
      <c r="E365" s="254"/>
      <c r="F365" s="254"/>
      <c r="G365" s="254"/>
      <c r="H365" s="254"/>
      <c r="I365" s="254"/>
      <c r="J365" s="70"/>
      <c r="K365" s="70"/>
      <c r="L365" s="70"/>
      <c r="M365" s="70"/>
      <c r="N365" s="70"/>
      <c r="O365" s="70"/>
      <c r="P365" s="66"/>
      <c r="Q365" s="48"/>
    </row>
    <row r="366" spans="1:17" s="30" customFormat="1" ht="12" customHeight="1">
      <c r="A366" s="55"/>
      <c r="B366" s="56">
        <v>323</v>
      </c>
      <c r="C366" s="56"/>
      <c r="D366" s="80"/>
      <c r="E366" s="254" t="s">
        <v>24</v>
      </c>
      <c r="F366" s="254"/>
      <c r="G366" s="254"/>
      <c r="H366" s="254"/>
      <c r="I366" s="254"/>
      <c r="J366" s="64">
        <f>J367</f>
        <v>146497.45</v>
      </c>
      <c r="K366" s="64">
        <f>K367</f>
        <v>140000</v>
      </c>
      <c r="L366" s="64">
        <f>L367</f>
        <v>140000</v>
      </c>
      <c r="M366" s="64">
        <f>M367</f>
        <v>101773.97</v>
      </c>
      <c r="N366" s="37">
        <f>M366/J366*100</f>
        <v>69.47149592023615</v>
      </c>
      <c r="O366" s="37">
        <f>M366/L366*100</f>
        <v>72.69569285714286</v>
      </c>
      <c r="P366" s="66"/>
      <c r="Q366" s="48"/>
    </row>
    <row r="367" spans="1:17" s="30" customFormat="1" ht="12" customHeight="1">
      <c r="A367" s="55"/>
      <c r="B367" s="56"/>
      <c r="C367" s="57">
        <v>32349</v>
      </c>
      <c r="D367" s="65" t="s">
        <v>42</v>
      </c>
      <c r="E367" s="256" t="s">
        <v>135</v>
      </c>
      <c r="F367" s="256"/>
      <c r="G367" s="256"/>
      <c r="H367" s="256"/>
      <c r="I367" s="256"/>
      <c r="J367" s="66">
        <v>146497.45</v>
      </c>
      <c r="K367" s="66">
        <v>140000</v>
      </c>
      <c r="L367" s="66">
        <v>140000</v>
      </c>
      <c r="M367" s="66">
        <v>101773.97</v>
      </c>
      <c r="N367" s="39">
        <f>M367/J367*100</f>
        <v>69.47149592023615</v>
      </c>
      <c r="O367" s="39">
        <f>M367/L367*100</f>
        <v>72.69569285714286</v>
      </c>
      <c r="P367" s="66"/>
      <c r="Q367" s="48"/>
    </row>
    <row r="368" spans="1:17" s="30" customFormat="1" ht="12" customHeight="1">
      <c r="A368" s="55"/>
      <c r="B368" s="56"/>
      <c r="C368" s="57"/>
      <c r="D368" s="65"/>
      <c r="E368" s="256"/>
      <c r="F368" s="256"/>
      <c r="G368" s="256"/>
      <c r="H368" s="256"/>
      <c r="I368" s="256"/>
      <c r="J368" s="70"/>
      <c r="K368" s="70"/>
      <c r="L368" s="70"/>
      <c r="M368" s="70"/>
      <c r="N368" s="70"/>
      <c r="O368" s="70"/>
      <c r="P368" s="66"/>
      <c r="Q368" s="48"/>
    </row>
    <row r="369" spans="1:17" s="30" customFormat="1" ht="12" customHeight="1">
      <c r="A369" s="63"/>
      <c r="B369" s="279" t="s">
        <v>52</v>
      </c>
      <c r="C369" s="284"/>
      <c r="D369" s="284"/>
      <c r="E369" s="55" t="s">
        <v>219</v>
      </c>
      <c r="F369" s="256" t="s">
        <v>70</v>
      </c>
      <c r="G369" s="256"/>
      <c r="H369" s="256"/>
      <c r="I369" s="256"/>
      <c r="J369" s="70">
        <f>J371</f>
        <v>157491.68</v>
      </c>
      <c r="K369" s="70">
        <f>K371</f>
        <v>149500</v>
      </c>
      <c r="L369" s="70">
        <f>L371</f>
        <v>149500</v>
      </c>
      <c r="M369" s="70">
        <f>M371</f>
        <v>129725.65</v>
      </c>
      <c r="N369" s="39">
        <f>M369/J369*100</f>
        <v>82.36984328314995</v>
      </c>
      <c r="O369" s="39">
        <f>M369/L369*100</f>
        <v>86.7730100334448</v>
      </c>
      <c r="P369" s="66"/>
      <c r="Q369" s="48"/>
    </row>
    <row r="370" spans="1:17" s="30" customFormat="1" ht="12" customHeight="1">
      <c r="A370" s="63"/>
      <c r="B370" s="279" t="s">
        <v>69</v>
      </c>
      <c r="C370" s="284"/>
      <c r="D370" s="284"/>
      <c r="E370" s="259" t="s">
        <v>85</v>
      </c>
      <c r="F370" s="259"/>
      <c r="G370" s="259"/>
      <c r="H370" s="259"/>
      <c r="I370" s="259"/>
      <c r="J370" s="70"/>
      <c r="K370" s="70"/>
      <c r="L370" s="70"/>
      <c r="M370" s="70"/>
      <c r="N370" s="70"/>
      <c r="O370" s="70"/>
      <c r="P370" s="66"/>
      <c r="Q370" s="48"/>
    </row>
    <row r="371" spans="1:17" s="30" customFormat="1" ht="12" customHeight="1">
      <c r="A371" s="205">
        <v>32</v>
      </c>
      <c r="B371" s="206"/>
      <c r="C371" s="207"/>
      <c r="D371" s="208"/>
      <c r="E371" s="264" t="s">
        <v>274</v>
      </c>
      <c r="F371" s="264"/>
      <c r="G371" s="264"/>
      <c r="H371" s="264"/>
      <c r="I371" s="264"/>
      <c r="J371" s="209">
        <f>SUM(J373+J376)</f>
        <v>157491.68</v>
      </c>
      <c r="K371" s="209">
        <f>SUM(K373+K376)</f>
        <v>149500</v>
      </c>
      <c r="L371" s="209">
        <f>SUM(L373+L376)</f>
        <v>149500</v>
      </c>
      <c r="M371" s="209">
        <f>SUM(M373+M376)</f>
        <v>129725.65</v>
      </c>
      <c r="N371" s="209">
        <f>M371/J371*100</f>
        <v>82.36984328314995</v>
      </c>
      <c r="O371" s="188">
        <f>M371/L371*100</f>
        <v>86.7730100334448</v>
      </c>
      <c r="P371" s="66"/>
      <c r="Q371" s="48"/>
    </row>
    <row r="372" spans="1:17" s="30" customFormat="1" ht="12" customHeight="1">
      <c r="A372" s="63"/>
      <c r="B372" s="56"/>
      <c r="C372" s="57"/>
      <c r="D372" s="55"/>
      <c r="E372" s="256"/>
      <c r="F372" s="256"/>
      <c r="G372" s="256"/>
      <c r="H372" s="256"/>
      <c r="I372" s="256"/>
      <c r="J372" s="70"/>
      <c r="K372" s="70"/>
      <c r="L372" s="70"/>
      <c r="M372" s="70"/>
      <c r="N372" s="70"/>
      <c r="O372" s="70"/>
      <c r="P372" s="66"/>
      <c r="Q372" s="48"/>
    </row>
    <row r="373" spans="1:17" s="30" customFormat="1" ht="12" customHeight="1">
      <c r="A373" s="63"/>
      <c r="B373" s="56">
        <v>322</v>
      </c>
      <c r="C373" s="57"/>
      <c r="D373" s="55"/>
      <c r="E373" s="254" t="s">
        <v>64</v>
      </c>
      <c r="F373" s="254"/>
      <c r="G373" s="254"/>
      <c r="H373" s="254"/>
      <c r="I373" s="254"/>
      <c r="J373" s="64">
        <f>SUM(J374:J374)</f>
        <v>0</v>
      </c>
      <c r="K373" s="64">
        <f>SUM(K374:K374)</f>
        <v>5000</v>
      </c>
      <c r="L373" s="64">
        <f>SUM(L374:L374)</f>
        <v>5000</v>
      </c>
      <c r="M373" s="64">
        <f>SUM(M374:M374)</f>
        <v>0</v>
      </c>
      <c r="N373" s="37">
        <v>0</v>
      </c>
      <c r="O373" s="37">
        <f>M373/L373*100</f>
        <v>0</v>
      </c>
      <c r="P373" s="66"/>
      <c r="Q373" s="48"/>
    </row>
    <row r="374" spans="1:17" s="30" customFormat="1" ht="12" customHeight="1">
      <c r="A374" s="63"/>
      <c r="B374" s="56"/>
      <c r="C374" s="57">
        <v>3224</v>
      </c>
      <c r="D374" s="65" t="s">
        <v>38</v>
      </c>
      <c r="E374" s="256" t="s">
        <v>71</v>
      </c>
      <c r="F374" s="256"/>
      <c r="G374" s="256"/>
      <c r="H374" s="256"/>
      <c r="I374" s="256"/>
      <c r="J374" s="70">
        <v>0</v>
      </c>
      <c r="K374" s="70">
        <v>5000</v>
      </c>
      <c r="L374" s="70">
        <v>5000</v>
      </c>
      <c r="M374" s="70">
        <v>0</v>
      </c>
      <c r="N374" s="39">
        <v>0</v>
      </c>
      <c r="O374" s="39">
        <f>M374/L374*100</f>
        <v>0</v>
      </c>
      <c r="P374" s="66"/>
      <c r="Q374" s="48"/>
    </row>
    <row r="375" spans="1:17" s="30" customFormat="1" ht="12" customHeight="1">
      <c r="A375" s="63"/>
      <c r="B375" s="56"/>
      <c r="C375" s="57"/>
      <c r="D375" s="65"/>
      <c r="E375" s="256"/>
      <c r="F375" s="256"/>
      <c r="G375" s="256"/>
      <c r="H375" s="256"/>
      <c r="I375" s="256"/>
      <c r="J375" s="70"/>
      <c r="K375" s="70"/>
      <c r="L375" s="70"/>
      <c r="M375" s="70"/>
      <c r="N375" s="70"/>
      <c r="O375" s="70"/>
      <c r="P375" s="66"/>
      <c r="Q375" s="48"/>
    </row>
    <row r="376" spans="1:17" s="30" customFormat="1" ht="12" customHeight="1">
      <c r="A376" s="63"/>
      <c r="B376" s="56">
        <v>323</v>
      </c>
      <c r="C376" s="57"/>
      <c r="D376" s="81"/>
      <c r="E376" s="254" t="s">
        <v>24</v>
      </c>
      <c r="F376" s="254"/>
      <c r="G376" s="254"/>
      <c r="H376" s="254"/>
      <c r="I376" s="254"/>
      <c r="J376" s="64">
        <f>SUM(J377:J383)</f>
        <v>157491.68</v>
      </c>
      <c r="K376" s="64">
        <f>SUM(K377:K383)</f>
        <v>144500</v>
      </c>
      <c r="L376" s="64">
        <f>SUM(L377:L383)</f>
        <v>144500</v>
      </c>
      <c r="M376" s="64">
        <f>SUM(M377:M383)</f>
        <v>129725.65</v>
      </c>
      <c r="N376" s="37">
        <f>M376/J376*100</f>
        <v>82.36984328314995</v>
      </c>
      <c r="O376" s="37">
        <f>M376/L376*100</f>
        <v>89.77553633217993</v>
      </c>
      <c r="P376" s="66"/>
      <c r="Q376" s="48"/>
    </row>
    <row r="377" spans="1:17" s="30" customFormat="1" ht="12" customHeight="1">
      <c r="A377" s="63"/>
      <c r="B377" s="56"/>
      <c r="C377" s="57">
        <v>3232</v>
      </c>
      <c r="D377" s="65" t="s">
        <v>38</v>
      </c>
      <c r="E377" s="256" t="s">
        <v>27</v>
      </c>
      <c r="F377" s="256"/>
      <c r="G377" s="256"/>
      <c r="H377" s="256"/>
      <c r="I377" s="256"/>
      <c r="J377" s="70">
        <v>17000</v>
      </c>
      <c r="K377" s="70">
        <v>5000</v>
      </c>
      <c r="L377" s="70">
        <v>5000</v>
      </c>
      <c r="M377" s="70">
        <v>0</v>
      </c>
      <c r="N377" s="39">
        <f aca="true" t="shared" si="20" ref="N377:N383">M377/J377*100</f>
        <v>0</v>
      </c>
      <c r="O377" s="39">
        <f aca="true" t="shared" si="21" ref="O377:O383">M377/L377*100</f>
        <v>0</v>
      </c>
      <c r="P377" s="66"/>
      <c r="Q377" s="48"/>
    </row>
    <row r="378" spans="1:17" s="30" customFormat="1" ht="12" customHeight="1">
      <c r="A378" s="63"/>
      <c r="B378" s="56"/>
      <c r="C378" s="57">
        <v>32341</v>
      </c>
      <c r="D378" s="65" t="s">
        <v>40</v>
      </c>
      <c r="E378" s="256" t="s">
        <v>13</v>
      </c>
      <c r="F378" s="256"/>
      <c r="G378" s="256"/>
      <c r="H378" s="256"/>
      <c r="I378" s="256"/>
      <c r="J378" s="70">
        <v>5181.96</v>
      </c>
      <c r="K378" s="70">
        <v>7000</v>
      </c>
      <c r="L378" s="70">
        <v>7000</v>
      </c>
      <c r="M378" s="70">
        <v>6415.31</v>
      </c>
      <c r="N378" s="39">
        <f t="shared" si="20"/>
        <v>123.80083983666412</v>
      </c>
      <c r="O378" s="39">
        <f t="shared" si="21"/>
        <v>91.64728571428572</v>
      </c>
      <c r="P378" s="66"/>
      <c r="Q378" s="48"/>
    </row>
    <row r="379" spans="1:17" s="30" customFormat="1" ht="12" customHeight="1">
      <c r="A379" s="63"/>
      <c r="B379" s="56"/>
      <c r="C379" s="57">
        <v>32342</v>
      </c>
      <c r="D379" s="65" t="s">
        <v>41</v>
      </c>
      <c r="E379" s="268" t="s">
        <v>136</v>
      </c>
      <c r="F379" s="268"/>
      <c r="G379" s="268"/>
      <c r="H379" s="268"/>
      <c r="I379" s="268"/>
      <c r="J379" s="70">
        <v>17040.4</v>
      </c>
      <c r="K379" s="66">
        <v>20000</v>
      </c>
      <c r="L379" s="66">
        <v>20000</v>
      </c>
      <c r="M379" s="70">
        <v>15729.6</v>
      </c>
      <c r="N379" s="39">
        <f t="shared" si="20"/>
        <v>92.3076923076923</v>
      </c>
      <c r="O379" s="39">
        <f t="shared" si="21"/>
        <v>78.64800000000001</v>
      </c>
      <c r="P379" s="66"/>
      <c r="Q379" s="48"/>
    </row>
    <row r="380" spans="1:17" s="30" customFormat="1" ht="12" customHeight="1">
      <c r="A380" s="63"/>
      <c r="B380" s="56"/>
      <c r="C380" s="57">
        <v>32343</v>
      </c>
      <c r="D380" s="65" t="s">
        <v>44</v>
      </c>
      <c r="E380" s="268" t="s">
        <v>187</v>
      </c>
      <c r="F380" s="268"/>
      <c r="G380" s="268"/>
      <c r="H380" s="268"/>
      <c r="I380" s="268"/>
      <c r="J380" s="70">
        <v>39953.74</v>
      </c>
      <c r="K380" s="66">
        <v>20000</v>
      </c>
      <c r="L380" s="66">
        <v>20000</v>
      </c>
      <c r="M380" s="70">
        <v>19893.99</v>
      </c>
      <c r="N380" s="39">
        <f t="shared" si="20"/>
        <v>49.792560095750744</v>
      </c>
      <c r="O380" s="39">
        <f t="shared" si="21"/>
        <v>99.46995000000001</v>
      </c>
      <c r="P380" s="66"/>
      <c r="Q380" s="48"/>
    </row>
    <row r="381" spans="1:17" s="30" customFormat="1" ht="12" customHeight="1">
      <c r="A381" s="63"/>
      <c r="B381" s="56"/>
      <c r="C381" s="57">
        <v>32349</v>
      </c>
      <c r="D381" s="65" t="s">
        <v>38</v>
      </c>
      <c r="E381" s="256" t="s">
        <v>100</v>
      </c>
      <c r="F381" s="256"/>
      <c r="G381" s="256"/>
      <c r="H381" s="256"/>
      <c r="I381" s="256"/>
      <c r="J381" s="66">
        <v>55000</v>
      </c>
      <c r="K381" s="66">
        <v>67500</v>
      </c>
      <c r="L381" s="66">
        <v>67500</v>
      </c>
      <c r="M381" s="66">
        <v>67500</v>
      </c>
      <c r="N381" s="39">
        <f t="shared" si="20"/>
        <v>122.72727272727273</v>
      </c>
      <c r="O381" s="39">
        <f t="shared" si="21"/>
        <v>100</v>
      </c>
      <c r="P381" s="66"/>
      <c r="Q381" s="48"/>
    </row>
    <row r="382" spans="1:17" s="30" customFormat="1" ht="12" customHeight="1">
      <c r="A382" s="63"/>
      <c r="B382" s="56"/>
      <c r="C382" s="57">
        <v>32349</v>
      </c>
      <c r="D382" s="73" t="s">
        <v>38</v>
      </c>
      <c r="E382" s="256" t="s">
        <v>101</v>
      </c>
      <c r="F382" s="256"/>
      <c r="G382" s="256"/>
      <c r="H382" s="256"/>
      <c r="I382" s="256"/>
      <c r="J382" s="66">
        <v>18500</v>
      </c>
      <c r="K382" s="66">
        <v>20000</v>
      </c>
      <c r="L382" s="66">
        <v>20000</v>
      </c>
      <c r="M382" s="66">
        <v>16877</v>
      </c>
      <c r="N382" s="39">
        <f t="shared" si="20"/>
        <v>91.22702702702703</v>
      </c>
      <c r="O382" s="39">
        <f t="shared" si="21"/>
        <v>84.385</v>
      </c>
      <c r="P382" s="66"/>
      <c r="Q382" s="48"/>
    </row>
    <row r="383" spans="1:17" s="30" customFormat="1" ht="12" customHeight="1">
      <c r="A383" s="63"/>
      <c r="B383" s="56"/>
      <c r="C383" s="57">
        <v>32349</v>
      </c>
      <c r="D383" s="73" t="s">
        <v>38</v>
      </c>
      <c r="E383" s="256" t="s">
        <v>206</v>
      </c>
      <c r="F383" s="253"/>
      <c r="G383" s="253"/>
      <c r="H383" s="253"/>
      <c r="I383" s="253"/>
      <c r="J383" s="66">
        <v>4815.58</v>
      </c>
      <c r="K383" s="66">
        <v>5000</v>
      </c>
      <c r="L383" s="66">
        <v>5000</v>
      </c>
      <c r="M383" s="66">
        <v>3309.75</v>
      </c>
      <c r="N383" s="39">
        <f t="shared" si="20"/>
        <v>68.73003874922648</v>
      </c>
      <c r="O383" s="39">
        <f t="shared" si="21"/>
        <v>66.19500000000001</v>
      </c>
      <c r="P383" s="66"/>
      <c r="Q383" s="48"/>
    </row>
    <row r="384" spans="1:17" s="30" customFormat="1" ht="12" customHeight="1">
      <c r="A384" s="63"/>
      <c r="B384" s="56"/>
      <c r="C384" s="57"/>
      <c r="D384" s="73"/>
      <c r="E384" s="256"/>
      <c r="F384" s="256"/>
      <c r="G384" s="256"/>
      <c r="H384" s="256"/>
      <c r="I384" s="256"/>
      <c r="J384" s="66"/>
      <c r="K384" s="66"/>
      <c r="L384" s="66"/>
      <c r="M384" s="66"/>
      <c r="N384" s="66"/>
      <c r="O384" s="66"/>
      <c r="P384" s="66"/>
      <c r="Q384" s="48"/>
    </row>
    <row r="385" spans="1:17" s="30" customFormat="1" ht="12" customHeight="1">
      <c r="A385" s="55"/>
      <c r="B385" s="61" t="s">
        <v>59</v>
      </c>
      <c r="C385" s="149"/>
      <c r="D385" s="59"/>
      <c r="E385" s="60" t="s">
        <v>220</v>
      </c>
      <c r="F385" s="259" t="s">
        <v>143</v>
      </c>
      <c r="G385" s="259"/>
      <c r="H385" s="259"/>
      <c r="I385" s="259"/>
      <c r="J385" s="99">
        <f>J387</f>
        <v>693962.42</v>
      </c>
      <c r="K385" s="99">
        <f>K387</f>
        <v>107100</v>
      </c>
      <c r="L385" s="99">
        <f>L387</f>
        <v>107100</v>
      </c>
      <c r="M385" s="99">
        <f>M387</f>
        <v>97100</v>
      </c>
      <c r="N385" s="37">
        <f>M385/J385*100</f>
        <v>13.99211213771489</v>
      </c>
      <c r="O385" s="37">
        <f>M385/L385*100</f>
        <v>90.66293183940243</v>
      </c>
      <c r="P385" s="66"/>
      <c r="Q385" s="48"/>
    </row>
    <row r="386" spans="1:17" s="30" customFormat="1" ht="12" customHeight="1">
      <c r="A386" s="55"/>
      <c r="B386" s="56"/>
      <c r="C386" s="45"/>
      <c r="D386" s="54"/>
      <c r="E386" s="256"/>
      <c r="F386" s="256"/>
      <c r="G386" s="256"/>
      <c r="H386" s="256"/>
      <c r="I386" s="256"/>
      <c r="J386" s="92"/>
      <c r="K386" s="92"/>
      <c r="L386" s="92"/>
      <c r="M386" s="92"/>
      <c r="N386" s="92"/>
      <c r="O386" s="92"/>
      <c r="P386" s="66"/>
      <c r="Q386" s="48"/>
    </row>
    <row r="387" spans="1:17" s="30" customFormat="1" ht="12" customHeight="1">
      <c r="A387" s="55"/>
      <c r="B387" s="56" t="s">
        <v>83</v>
      </c>
      <c r="C387" s="45"/>
      <c r="D387" s="54"/>
      <c r="E387" s="82" t="s">
        <v>221</v>
      </c>
      <c r="F387" s="256" t="s">
        <v>143</v>
      </c>
      <c r="G387" s="256"/>
      <c r="H387" s="256"/>
      <c r="I387" s="256"/>
      <c r="J387" s="70">
        <f>J389</f>
        <v>693962.42</v>
      </c>
      <c r="K387" s="70">
        <f>K389</f>
        <v>107100</v>
      </c>
      <c r="L387" s="70">
        <f>L389</f>
        <v>107100</v>
      </c>
      <c r="M387" s="70">
        <f>M389</f>
        <v>97100</v>
      </c>
      <c r="N387" s="39">
        <f>M387/J387*100</f>
        <v>13.99211213771489</v>
      </c>
      <c r="O387" s="39">
        <f>M387/L387*100</f>
        <v>90.66293183940243</v>
      </c>
      <c r="P387" s="66"/>
      <c r="Q387" s="48"/>
    </row>
    <row r="388" spans="1:17" s="30" customFormat="1" ht="12" customHeight="1">
      <c r="A388" s="55"/>
      <c r="B388" s="279" t="s">
        <v>53</v>
      </c>
      <c r="C388" s="284"/>
      <c r="D388" s="284"/>
      <c r="E388" s="259" t="s">
        <v>414</v>
      </c>
      <c r="F388" s="259"/>
      <c r="G388" s="259"/>
      <c r="H388" s="259"/>
      <c r="I388" s="259"/>
      <c r="J388" s="70"/>
      <c r="K388" s="70"/>
      <c r="L388" s="70"/>
      <c r="M388" s="70"/>
      <c r="N388" s="70"/>
      <c r="O388" s="70"/>
      <c r="P388" s="66"/>
      <c r="Q388" s="48"/>
    </row>
    <row r="389" spans="1:17" s="30" customFormat="1" ht="12" customHeight="1">
      <c r="A389" s="205">
        <v>42</v>
      </c>
      <c r="B389" s="206"/>
      <c r="C389" s="206"/>
      <c r="D389" s="210"/>
      <c r="E389" s="264" t="s">
        <v>313</v>
      </c>
      <c r="F389" s="264"/>
      <c r="G389" s="264"/>
      <c r="H389" s="264"/>
      <c r="I389" s="264"/>
      <c r="J389" s="209">
        <f>J391</f>
        <v>693962.42</v>
      </c>
      <c r="K389" s="209">
        <f>K391</f>
        <v>107100</v>
      </c>
      <c r="L389" s="209">
        <f>L391</f>
        <v>107100</v>
      </c>
      <c r="M389" s="209">
        <f>M391</f>
        <v>97100</v>
      </c>
      <c r="N389" s="209">
        <f>M389/J389*100</f>
        <v>13.99211213771489</v>
      </c>
      <c r="O389" s="188">
        <f>M389/L389*100</f>
        <v>90.66293183940243</v>
      </c>
      <c r="P389" s="66"/>
      <c r="Q389" s="48"/>
    </row>
    <row r="390" spans="1:17" s="30" customFormat="1" ht="12" customHeight="1">
      <c r="A390" s="55"/>
      <c r="B390" s="56"/>
      <c r="C390" s="57"/>
      <c r="D390" s="65"/>
      <c r="E390" s="256"/>
      <c r="F390" s="256"/>
      <c r="G390" s="256"/>
      <c r="H390" s="256"/>
      <c r="I390" s="256"/>
      <c r="J390" s="70"/>
      <c r="K390" s="70"/>
      <c r="L390" s="70"/>
      <c r="M390" s="70"/>
      <c r="N390" s="70"/>
      <c r="O390" s="70"/>
      <c r="P390" s="66"/>
      <c r="Q390" s="48"/>
    </row>
    <row r="391" spans="1:17" s="30" customFormat="1" ht="12" customHeight="1">
      <c r="A391" s="55"/>
      <c r="B391" s="56">
        <v>421</v>
      </c>
      <c r="C391" s="57"/>
      <c r="D391" s="65"/>
      <c r="E391" s="254" t="s">
        <v>72</v>
      </c>
      <c r="F391" s="254"/>
      <c r="G391" s="254"/>
      <c r="H391" s="254"/>
      <c r="I391" s="254"/>
      <c r="J391" s="64">
        <f>J392+J393+J394</f>
        <v>693962.42</v>
      </c>
      <c r="K391" s="64">
        <f>K392+K393+K394</f>
        <v>107100</v>
      </c>
      <c r="L391" s="64">
        <f>L392+L393+L394</f>
        <v>107100</v>
      </c>
      <c r="M391" s="64">
        <f>M392+M393+M394</f>
        <v>97100</v>
      </c>
      <c r="N391" s="37">
        <f>M391/J391*100</f>
        <v>13.99211213771489</v>
      </c>
      <c r="O391" s="37">
        <f>M391/L391*100</f>
        <v>90.66293183940243</v>
      </c>
      <c r="P391" s="66"/>
      <c r="Q391" s="48"/>
    </row>
    <row r="392" spans="1:17" s="30" customFormat="1" ht="12" customHeight="1">
      <c r="A392" s="55"/>
      <c r="B392" s="56"/>
      <c r="C392" s="57">
        <v>4211</v>
      </c>
      <c r="D392" s="65" t="s">
        <v>38</v>
      </c>
      <c r="E392" s="253" t="s">
        <v>398</v>
      </c>
      <c r="F392" s="253"/>
      <c r="G392" s="253"/>
      <c r="H392" s="253"/>
      <c r="I392" s="253"/>
      <c r="J392" s="70">
        <v>0</v>
      </c>
      <c r="K392" s="66">
        <v>97100</v>
      </c>
      <c r="L392" s="66">
        <v>97100</v>
      </c>
      <c r="M392" s="70">
        <v>97100</v>
      </c>
      <c r="N392" s="39">
        <v>0</v>
      </c>
      <c r="O392" s="42">
        <f>M392/L392*100</f>
        <v>100</v>
      </c>
      <c r="P392" s="66"/>
      <c r="Q392" s="48"/>
    </row>
    <row r="393" spans="1:17" s="107" customFormat="1" ht="12" customHeight="1">
      <c r="A393" s="30"/>
      <c r="B393" s="45"/>
      <c r="C393" s="45">
        <v>4212</v>
      </c>
      <c r="D393" s="73" t="s">
        <v>38</v>
      </c>
      <c r="E393" s="253" t="s">
        <v>373</v>
      </c>
      <c r="F393" s="253"/>
      <c r="G393" s="253"/>
      <c r="H393" s="253"/>
      <c r="I393" s="253"/>
      <c r="J393" s="66">
        <v>592967.42</v>
      </c>
      <c r="K393" s="66">
        <v>10000</v>
      </c>
      <c r="L393" s="66">
        <v>10000</v>
      </c>
      <c r="M393" s="66">
        <v>0</v>
      </c>
      <c r="N393" s="39">
        <f>M393/J393*100</f>
        <v>0</v>
      </c>
      <c r="O393" s="42">
        <f>M393/L393*100</f>
        <v>0</v>
      </c>
      <c r="P393" s="108"/>
      <c r="Q393" s="111"/>
    </row>
    <row r="394" spans="1:17" s="107" customFormat="1" ht="12" customHeight="1">
      <c r="A394" s="30"/>
      <c r="B394" s="45"/>
      <c r="C394" s="45">
        <v>4212</v>
      </c>
      <c r="D394" s="73" t="s">
        <v>38</v>
      </c>
      <c r="E394" s="253" t="s">
        <v>254</v>
      </c>
      <c r="F394" s="253"/>
      <c r="G394" s="253"/>
      <c r="H394" s="253"/>
      <c r="I394" s="253"/>
      <c r="J394" s="66">
        <v>100995</v>
      </c>
      <c r="K394" s="66">
        <v>0</v>
      </c>
      <c r="L394" s="66">
        <v>0</v>
      </c>
      <c r="M394" s="66">
        <v>0</v>
      </c>
      <c r="N394" s="39">
        <f>M394/J394*100</f>
        <v>0</v>
      </c>
      <c r="O394" s="42">
        <v>0</v>
      </c>
      <c r="P394" s="108"/>
      <c r="Q394" s="111"/>
    </row>
    <row r="395" spans="1:17" s="107" customFormat="1" ht="5.25" customHeight="1">
      <c r="A395" s="30"/>
      <c r="B395" s="45"/>
      <c r="C395" s="45"/>
      <c r="D395" s="73"/>
      <c r="E395" s="45"/>
      <c r="F395" s="45"/>
      <c r="G395" s="45"/>
      <c r="H395" s="45"/>
      <c r="I395" s="45"/>
      <c r="J395" s="66"/>
      <c r="K395" s="66"/>
      <c r="L395" s="66"/>
      <c r="M395" s="66"/>
      <c r="N395" s="42"/>
      <c r="O395" s="42"/>
      <c r="P395" s="108"/>
      <c r="Q395" s="111"/>
    </row>
    <row r="396" spans="1:17" s="30" customFormat="1" ht="12" customHeight="1">
      <c r="A396" s="55"/>
      <c r="B396" s="61" t="s">
        <v>59</v>
      </c>
      <c r="C396" s="149"/>
      <c r="D396" s="59"/>
      <c r="E396" s="60" t="s">
        <v>222</v>
      </c>
      <c r="F396" s="259" t="s">
        <v>325</v>
      </c>
      <c r="G396" s="259"/>
      <c r="H396" s="259"/>
      <c r="I396" s="259"/>
      <c r="J396" s="99">
        <f>J405+J424+J431+J440+J398+J417</f>
        <v>2490247.8499999996</v>
      </c>
      <c r="K396" s="99">
        <f>K405+K424+K431+K440+K398+K417</f>
        <v>2250000</v>
      </c>
      <c r="L396" s="99">
        <f>L405+L424+L431+L440+L398+L417</f>
        <v>2250000</v>
      </c>
      <c r="M396" s="99">
        <f>M405+M424+M431+M440+M398+M417</f>
        <v>2083425.27</v>
      </c>
      <c r="N396" s="37">
        <f>M396/J396*100</f>
        <v>83.66336989308114</v>
      </c>
      <c r="O396" s="37">
        <f>M396/L396*100</f>
        <v>92.59667866666666</v>
      </c>
      <c r="P396" s="66"/>
      <c r="Q396" s="48"/>
    </row>
    <row r="397" spans="1:17" s="30" customFormat="1" ht="9.75" customHeight="1">
      <c r="A397" s="55"/>
      <c r="B397" s="36"/>
      <c r="C397" s="45"/>
      <c r="D397" s="54"/>
      <c r="E397" s="256"/>
      <c r="F397" s="256"/>
      <c r="G397" s="256"/>
      <c r="H397" s="256"/>
      <c r="I397" s="256"/>
      <c r="J397" s="92"/>
      <c r="K397" s="92"/>
      <c r="L397" s="92"/>
      <c r="M397" s="92"/>
      <c r="N397" s="92"/>
      <c r="O397" s="92"/>
      <c r="P397" s="66"/>
      <c r="Q397" s="48"/>
    </row>
    <row r="398" spans="1:17" s="30" customFormat="1" ht="12" customHeight="1">
      <c r="A398" s="55"/>
      <c r="B398" s="56" t="s">
        <v>83</v>
      </c>
      <c r="C398" s="45"/>
      <c r="D398" s="54"/>
      <c r="E398" s="82" t="s">
        <v>223</v>
      </c>
      <c r="F398" s="256" t="s">
        <v>137</v>
      </c>
      <c r="G398" s="256"/>
      <c r="H398" s="256"/>
      <c r="I398" s="256"/>
      <c r="J398" s="70">
        <f>J400</f>
        <v>40760</v>
      </c>
      <c r="K398" s="70">
        <f>K400</f>
        <v>30000</v>
      </c>
      <c r="L398" s="70">
        <f>L400</f>
        <v>30000</v>
      </c>
      <c r="M398" s="70">
        <f>M400</f>
        <v>29200</v>
      </c>
      <c r="N398" s="42">
        <f>M398/J398*100</f>
        <v>71.6388616290481</v>
      </c>
      <c r="O398" s="39">
        <f>M398/L398*100</f>
        <v>97.33333333333334</v>
      </c>
      <c r="P398" s="66"/>
      <c r="Q398" s="48"/>
    </row>
    <row r="399" spans="1:17" s="30" customFormat="1" ht="12" customHeight="1">
      <c r="A399" s="55"/>
      <c r="B399" s="279" t="s">
        <v>53</v>
      </c>
      <c r="C399" s="284"/>
      <c r="D399" s="284"/>
      <c r="E399" s="259" t="s">
        <v>413</v>
      </c>
      <c r="F399" s="259"/>
      <c r="G399" s="259"/>
      <c r="H399" s="259"/>
      <c r="I399" s="259"/>
      <c r="J399" s="70"/>
      <c r="K399" s="70"/>
      <c r="L399" s="70"/>
      <c r="M399" s="70"/>
      <c r="N399" s="70"/>
      <c r="O399" s="70"/>
      <c r="P399" s="66"/>
      <c r="Q399" s="48"/>
    </row>
    <row r="400" spans="1:17" s="30" customFormat="1" ht="12" customHeight="1">
      <c r="A400" s="205">
        <v>41</v>
      </c>
      <c r="B400" s="206"/>
      <c r="C400" s="206"/>
      <c r="D400" s="210"/>
      <c r="E400" s="264" t="s">
        <v>314</v>
      </c>
      <c r="F400" s="264"/>
      <c r="G400" s="264"/>
      <c r="H400" s="264"/>
      <c r="I400" s="264"/>
      <c r="J400" s="209">
        <f>J402</f>
        <v>40760</v>
      </c>
      <c r="K400" s="209">
        <f>K402</f>
        <v>30000</v>
      </c>
      <c r="L400" s="209">
        <f>L402</f>
        <v>30000</v>
      </c>
      <c r="M400" s="209">
        <f>M402</f>
        <v>29200</v>
      </c>
      <c r="N400" s="209">
        <f>M400/J400*100</f>
        <v>71.6388616290481</v>
      </c>
      <c r="O400" s="188">
        <f>M400/L400*100</f>
        <v>97.33333333333334</v>
      </c>
      <c r="P400" s="66"/>
      <c r="Q400" s="48"/>
    </row>
    <row r="401" spans="1:17" s="30" customFormat="1" ht="9.75" customHeight="1">
      <c r="A401" s="55"/>
      <c r="B401" s="56"/>
      <c r="C401" s="57"/>
      <c r="D401" s="65"/>
      <c r="E401" s="256"/>
      <c r="F401" s="256"/>
      <c r="G401" s="256"/>
      <c r="H401" s="256"/>
      <c r="I401" s="256"/>
      <c r="J401" s="70"/>
      <c r="K401" s="70"/>
      <c r="L401" s="70"/>
      <c r="M401" s="70"/>
      <c r="N401" s="70"/>
      <c r="O401" s="70"/>
      <c r="P401" s="66"/>
      <c r="Q401" s="48"/>
    </row>
    <row r="402" spans="1:17" s="30" customFormat="1" ht="12" customHeight="1">
      <c r="A402" s="55"/>
      <c r="B402" s="56">
        <v>411</v>
      </c>
      <c r="C402" s="57"/>
      <c r="D402" s="65"/>
      <c r="E402" s="254" t="s">
        <v>138</v>
      </c>
      <c r="F402" s="254"/>
      <c r="G402" s="254"/>
      <c r="H402" s="254"/>
      <c r="I402" s="254"/>
      <c r="J402" s="64">
        <f>J403</f>
        <v>40760</v>
      </c>
      <c r="K402" s="64">
        <f>K403</f>
        <v>30000</v>
      </c>
      <c r="L402" s="64">
        <f>L403</f>
        <v>30000</v>
      </c>
      <c r="M402" s="64">
        <f>M403</f>
        <v>29200</v>
      </c>
      <c r="N402" s="37">
        <f>M402/J402*100</f>
        <v>71.6388616290481</v>
      </c>
      <c r="O402" s="37">
        <f>M402/L402*100</f>
        <v>97.33333333333334</v>
      </c>
      <c r="P402" s="66"/>
      <c r="Q402" s="48"/>
    </row>
    <row r="403" spans="1:17" s="30" customFormat="1" ht="12" customHeight="1">
      <c r="A403" s="55"/>
      <c r="B403" s="57"/>
      <c r="C403" s="57">
        <v>4111</v>
      </c>
      <c r="D403" s="65" t="s">
        <v>38</v>
      </c>
      <c r="E403" s="256" t="s">
        <v>137</v>
      </c>
      <c r="F403" s="256"/>
      <c r="G403" s="256"/>
      <c r="H403" s="256"/>
      <c r="I403" s="256"/>
      <c r="J403" s="70">
        <v>40760</v>
      </c>
      <c r="K403" s="70">
        <v>30000</v>
      </c>
      <c r="L403" s="70">
        <v>30000</v>
      </c>
      <c r="M403" s="70">
        <v>29200</v>
      </c>
      <c r="N403" s="39">
        <f>M403/J403*100</f>
        <v>71.6388616290481</v>
      </c>
      <c r="O403" s="39">
        <f>M403/L403*100</f>
        <v>97.33333333333334</v>
      </c>
      <c r="P403" s="66"/>
      <c r="Q403" s="48"/>
    </row>
    <row r="404" spans="1:17" s="30" customFormat="1" ht="9.75" customHeight="1">
      <c r="A404" s="55"/>
      <c r="B404" s="57"/>
      <c r="C404" s="57"/>
      <c r="D404" s="65"/>
      <c r="E404" s="256"/>
      <c r="F404" s="256"/>
      <c r="G404" s="256"/>
      <c r="H404" s="256"/>
      <c r="I404" s="256"/>
      <c r="J404" s="70"/>
      <c r="K404" s="70"/>
      <c r="L404" s="70"/>
      <c r="M404" s="70"/>
      <c r="N404" s="70"/>
      <c r="O404" s="70"/>
      <c r="P404" s="66"/>
      <c r="Q404" s="48"/>
    </row>
    <row r="405" spans="1:17" s="30" customFormat="1" ht="12" customHeight="1">
      <c r="A405" s="55"/>
      <c r="B405" s="56" t="s">
        <v>83</v>
      </c>
      <c r="C405" s="45"/>
      <c r="D405" s="54"/>
      <c r="E405" s="82" t="s">
        <v>224</v>
      </c>
      <c r="F405" s="256" t="s">
        <v>139</v>
      </c>
      <c r="G405" s="256"/>
      <c r="H405" s="256"/>
      <c r="I405" s="256"/>
      <c r="J405" s="70">
        <f>J407+J412</f>
        <v>1398133.65</v>
      </c>
      <c r="K405" s="70">
        <f>K407+K412</f>
        <v>1195000</v>
      </c>
      <c r="L405" s="70">
        <f>L407+L412</f>
        <v>1195000</v>
      </c>
      <c r="M405" s="70">
        <f>M407+M412</f>
        <v>1087307.71</v>
      </c>
      <c r="N405" s="39">
        <f>M405/J405*100</f>
        <v>77.76851018498839</v>
      </c>
      <c r="O405" s="39">
        <f>M405/L405*100</f>
        <v>90.98809288702928</v>
      </c>
      <c r="P405" s="66"/>
      <c r="Q405" s="48"/>
    </row>
    <row r="406" spans="1:17" s="30" customFormat="1" ht="16.5" customHeight="1">
      <c r="A406" s="55"/>
      <c r="B406" s="279" t="s">
        <v>53</v>
      </c>
      <c r="C406" s="284"/>
      <c r="D406" s="284"/>
      <c r="E406" s="340" t="s">
        <v>320</v>
      </c>
      <c r="F406" s="340"/>
      <c r="G406" s="340"/>
      <c r="H406" s="340"/>
      <c r="I406" s="340"/>
      <c r="J406" s="70"/>
      <c r="K406" s="70"/>
      <c r="L406" s="70"/>
      <c r="M406" s="70"/>
      <c r="N406" s="70"/>
      <c r="O406" s="70"/>
      <c r="P406" s="66"/>
      <c r="Q406" s="48"/>
    </row>
    <row r="407" spans="1:17" s="30" customFormat="1" ht="12" customHeight="1">
      <c r="A407" s="199">
        <v>36</v>
      </c>
      <c r="B407" s="200"/>
      <c r="C407" s="200"/>
      <c r="D407" s="201"/>
      <c r="E407" s="261" t="s">
        <v>175</v>
      </c>
      <c r="F407" s="261"/>
      <c r="G407" s="261"/>
      <c r="H407" s="261"/>
      <c r="I407" s="261"/>
      <c r="J407" s="202">
        <f>SUM(J409)</f>
        <v>0</v>
      </c>
      <c r="K407" s="202">
        <f>SUM(K409)</f>
        <v>250000</v>
      </c>
      <c r="L407" s="202">
        <f>SUM(L409)</f>
        <v>250000</v>
      </c>
      <c r="M407" s="202">
        <f>SUM(M409)</f>
        <v>144550.72</v>
      </c>
      <c r="N407" s="209">
        <v>0</v>
      </c>
      <c r="O407" s="188">
        <f>M407/L407*100</f>
        <v>57.820288</v>
      </c>
      <c r="P407" s="66"/>
      <c r="Q407" s="48"/>
    </row>
    <row r="408" spans="2:17" s="30" customFormat="1" ht="12" customHeight="1">
      <c r="B408" s="45"/>
      <c r="C408" s="45"/>
      <c r="E408" s="253"/>
      <c r="F408" s="253"/>
      <c r="G408" s="253"/>
      <c r="H408" s="253"/>
      <c r="I408" s="253"/>
      <c r="J408" s="66"/>
      <c r="K408" s="66"/>
      <c r="L408" s="66"/>
      <c r="M408" s="66"/>
      <c r="N408" s="66"/>
      <c r="O408" s="66"/>
      <c r="P408" s="66"/>
      <c r="Q408" s="48"/>
    </row>
    <row r="409" spans="2:17" s="30" customFormat="1" ht="12" customHeight="1">
      <c r="B409" s="50">
        <v>363</v>
      </c>
      <c r="C409" s="45"/>
      <c r="E409" s="269" t="s">
        <v>176</v>
      </c>
      <c r="F409" s="269"/>
      <c r="G409" s="269"/>
      <c r="H409" s="269"/>
      <c r="I409" s="269"/>
      <c r="J409" s="92">
        <f>J410</f>
        <v>0</v>
      </c>
      <c r="K409" s="92">
        <f>K410</f>
        <v>250000</v>
      </c>
      <c r="L409" s="92">
        <f>L410</f>
        <v>250000</v>
      </c>
      <c r="M409" s="92">
        <f>M410</f>
        <v>144550.72</v>
      </c>
      <c r="N409" s="37">
        <v>0</v>
      </c>
      <c r="O409" s="37">
        <f>M409/L409*100</f>
        <v>57.820288</v>
      </c>
      <c r="P409" s="66"/>
      <c r="Q409" s="48"/>
    </row>
    <row r="410" spans="2:17" s="126" customFormat="1" ht="12" customHeight="1">
      <c r="B410" s="155"/>
      <c r="C410" s="155">
        <v>3632</v>
      </c>
      <c r="D410" s="127" t="s">
        <v>36</v>
      </c>
      <c r="E410" s="298" t="s">
        <v>382</v>
      </c>
      <c r="F410" s="298"/>
      <c r="G410" s="298"/>
      <c r="H410" s="298"/>
      <c r="I410" s="298"/>
      <c r="J410" s="128">
        <v>0</v>
      </c>
      <c r="K410" s="66">
        <v>250000</v>
      </c>
      <c r="L410" s="66">
        <v>250000</v>
      </c>
      <c r="M410" s="66">
        <v>144550.72</v>
      </c>
      <c r="N410" s="129">
        <v>0</v>
      </c>
      <c r="O410" s="129">
        <f>M410/L410*100</f>
        <v>57.820288</v>
      </c>
      <c r="P410" s="128"/>
      <c r="Q410" s="130"/>
    </row>
    <row r="411" spans="2:17" s="107" customFormat="1" ht="12" customHeight="1">
      <c r="B411" s="125"/>
      <c r="C411" s="125"/>
      <c r="D411" s="123"/>
      <c r="E411" s="125"/>
      <c r="F411" s="125"/>
      <c r="G411" s="125"/>
      <c r="H411" s="125"/>
      <c r="I411" s="125"/>
      <c r="J411" s="108"/>
      <c r="K411" s="108"/>
      <c r="L411" s="108"/>
      <c r="M411" s="108"/>
      <c r="N411" s="124"/>
      <c r="O411" s="124"/>
      <c r="P411" s="108"/>
      <c r="Q411" s="111"/>
    </row>
    <row r="412" spans="1:17" s="30" customFormat="1" ht="12" customHeight="1">
      <c r="A412" s="205">
        <v>42</v>
      </c>
      <c r="B412" s="206"/>
      <c r="C412" s="206"/>
      <c r="D412" s="210"/>
      <c r="E412" s="264" t="s">
        <v>313</v>
      </c>
      <c r="F412" s="264"/>
      <c r="G412" s="264"/>
      <c r="H412" s="264"/>
      <c r="I412" s="264"/>
      <c r="J412" s="209">
        <f>J414</f>
        <v>1398133.65</v>
      </c>
      <c r="K412" s="209">
        <f>K414</f>
        <v>945000</v>
      </c>
      <c r="L412" s="209">
        <f>L414</f>
        <v>945000</v>
      </c>
      <c r="M412" s="209">
        <f>M414</f>
        <v>942756.99</v>
      </c>
      <c r="N412" s="209">
        <f>M412/J412*100</f>
        <v>67.42967598269307</v>
      </c>
      <c r="O412" s="188">
        <f>M412/L412*100</f>
        <v>99.76264444444445</v>
      </c>
      <c r="P412" s="66"/>
      <c r="Q412" s="48"/>
    </row>
    <row r="413" spans="1:17" s="30" customFormat="1" ht="12" customHeight="1">
      <c r="A413" s="55"/>
      <c r="B413" s="56"/>
      <c r="C413" s="57"/>
      <c r="D413" s="65"/>
      <c r="E413" s="256"/>
      <c r="F413" s="256"/>
      <c r="G413" s="256"/>
      <c r="H413" s="256"/>
      <c r="I413" s="256"/>
      <c r="J413" s="70"/>
      <c r="K413" s="70"/>
      <c r="L413" s="70"/>
      <c r="M413" s="70"/>
      <c r="N413" s="70"/>
      <c r="O413" s="70"/>
      <c r="P413" s="66"/>
      <c r="Q413" s="48"/>
    </row>
    <row r="414" spans="1:17" s="30" customFormat="1" ht="12" customHeight="1">
      <c r="A414" s="55"/>
      <c r="B414" s="56">
        <v>421</v>
      </c>
      <c r="C414" s="57"/>
      <c r="D414" s="65"/>
      <c r="E414" s="254" t="s">
        <v>72</v>
      </c>
      <c r="F414" s="254"/>
      <c r="G414" s="254"/>
      <c r="H414" s="254"/>
      <c r="I414" s="254"/>
      <c r="J414" s="64">
        <f>J415</f>
        <v>1398133.65</v>
      </c>
      <c r="K414" s="64">
        <f>K415</f>
        <v>945000</v>
      </c>
      <c r="L414" s="64">
        <f>L415</f>
        <v>945000</v>
      </c>
      <c r="M414" s="64">
        <f>M415</f>
        <v>942756.99</v>
      </c>
      <c r="N414" s="37">
        <f>M414/J414*100</f>
        <v>67.42967598269307</v>
      </c>
      <c r="O414" s="37">
        <f>M414/L414*100</f>
        <v>99.76264444444445</v>
      </c>
      <c r="P414" s="66"/>
      <c r="Q414" s="48"/>
    </row>
    <row r="415" spans="1:17" s="30" customFormat="1" ht="12" customHeight="1">
      <c r="A415" s="55"/>
      <c r="B415" s="57"/>
      <c r="C415" s="57">
        <v>4213</v>
      </c>
      <c r="D415" s="65" t="s">
        <v>39</v>
      </c>
      <c r="E415" s="256" t="s">
        <v>139</v>
      </c>
      <c r="F415" s="256"/>
      <c r="G415" s="256"/>
      <c r="H415" s="256"/>
      <c r="I415" s="256"/>
      <c r="J415" s="70">
        <v>1398133.65</v>
      </c>
      <c r="K415" s="66">
        <v>945000</v>
      </c>
      <c r="L415" s="66">
        <v>945000</v>
      </c>
      <c r="M415" s="70">
        <v>942756.99</v>
      </c>
      <c r="N415" s="39">
        <f>M415/J415*100</f>
        <v>67.42967598269307</v>
      </c>
      <c r="O415" s="39">
        <f>M415/L415*100</f>
        <v>99.76264444444445</v>
      </c>
      <c r="P415" s="66"/>
      <c r="Q415" s="48"/>
    </row>
    <row r="416" spans="1:17" s="30" customFormat="1" ht="12" customHeight="1">
      <c r="A416" s="55"/>
      <c r="B416" s="57"/>
      <c r="C416" s="57"/>
      <c r="D416" s="65"/>
      <c r="E416" s="57"/>
      <c r="F416" s="57"/>
      <c r="G416" s="57"/>
      <c r="H416" s="57"/>
      <c r="I416" s="57"/>
      <c r="J416" s="70"/>
      <c r="K416" s="70"/>
      <c r="L416" s="70"/>
      <c r="M416" s="64"/>
      <c r="N416" s="39"/>
      <c r="O416" s="39"/>
      <c r="P416" s="66"/>
      <c r="Q416" s="48"/>
    </row>
    <row r="417" spans="1:17" s="30" customFormat="1" ht="12" customHeight="1">
      <c r="A417" s="55"/>
      <c r="B417" s="279" t="s">
        <v>83</v>
      </c>
      <c r="C417" s="279"/>
      <c r="D417" s="279"/>
      <c r="E417" s="55" t="s">
        <v>374</v>
      </c>
      <c r="F417" s="256" t="s">
        <v>140</v>
      </c>
      <c r="G417" s="256"/>
      <c r="H417" s="256"/>
      <c r="I417" s="256"/>
      <c r="J417" s="70">
        <f>J419</f>
        <v>0</v>
      </c>
      <c r="K417" s="70">
        <f>K419</f>
        <v>35000</v>
      </c>
      <c r="L417" s="70">
        <f>L419</f>
        <v>35000</v>
      </c>
      <c r="M417" s="70">
        <f>M419</f>
        <v>0</v>
      </c>
      <c r="N417" s="39">
        <v>0</v>
      </c>
      <c r="O417" s="39">
        <f>M417/L417*100</f>
        <v>0</v>
      </c>
      <c r="P417" s="66"/>
      <c r="Q417" s="48"/>
    </row>
    <row r="418" spans="1:17" s="30" customFormat="1" ht="12" customHeight="1">
      <c r="A418" s="55"/>
      <c r="B418" s="279" t="s">
        <v>53</v>
      </c>
      <c r="C418" s="279"/>
      <c r="D418" s="279"/>
      <c r="E418" s="259" t="s">
        <v>164</v>
      </c>
      <c r="F418" s="259"/>
      <c r="G418" s="259"/>
      <c r="H418" s="259"/>
      <c r="I418" s="259"/>
      <c r="J418" s="70"/>
      <c r="K418" s="70"/>
      <c r="L418" s="70"/>
      <c r="M418" s="70"/>
      <c r="N418" s="70"/>
      <c r="O418" s="70"/>
      <c r="P418" s="66"/>
      <c r="Q418" s="48"/>
    </row>
    <row r="419" spans="1:17" s="30" customFormat="1" ht="12" customHeight="1">
      <c r="A419" s="205">
        <v>42</v>
      </c>
      <c r="B419" s="206"/>
      <c r="C419" s="206"/>
      <c r="D419" s="210"/>
      <c r="E419" s="264" t="s">
        <v>313</v>
      </c>
      <c r="F419" s="264"/>
      <c r="G419" s="264"/>
      <c r="H419" s="264"/>
      <c r="I419" s="264"/>
      <c r="J419" s="209">
        <f>J421</f>
        <v>0</v>
      </c>
      <c r="K419" s="209">
        <f>K421</f>
        <v>35000</v>
      </c>
      <c r="L419" s="209">
        <f>L421</f>
        <v>35000</v>
      </c>
      <c r="M419" s="209">
        <f>M421</f>
        <v>0</v>
      </c>
      <c r="N419" s="209">
        <v>0</v>
      </c>
      <c r="O419" s="188">
        <f>M419/L419*100</f>
        <v>0</v>
      </c>
      <c r="P419" s="66"/>
      <c r="Q419" s="48"/>
    </row>
    <row r="420" spans="1:17" s="30" customFormat="1" ht="12" customHeight="1">
      <c r="A420" s="55"/>
      <c r="B420" s="56"/>
      <c r="C420" s="57"/>
      <c r="D420" s="65"/>
      <c r="E420" s="256"/>
      <c r="F420" s="256"/>
      <c r="G420" s="256"/>
      <c r="H420" s="256"/>
      <c r="I420" s="256"/>
      <c r="J420" s="70"/>
      <c r="K420" s="70"/>
      <c r="L420" s="70"/>
      <c r="M420" s="70"/>
      <c r="N420" s="70"/>
      <c r="O420" s="70"/>
      <c r="P420" s="66"/>
      <c r="Q420" s="48"/>
    </row>
    <row r="421" spans="1:17" s="30" customFormat="1" ht="12" customHeight="1">
      <c r="A421" s="55"/>
      <c r="B421" s="56">
        <v>421</v>
      </c>
      <c r="C421" s="57"/>
      <c r="D421" s="65"/>
      <c r="E421" s="254" t="s">
        <v>72</v>
      </c>
      <c r="F421" s="254"/>
      <c r="G421" s="254"/>
      <c r="H421" s="254"/>
      <c r="I421" s="254"/>
      <c r="J421" s="64">
        <f>J422</f>
        <v>0</v>
      </c>
      <c r="K421" s="64">
        <f>K422</f>
        <v>35000</v>
      </c>
      <c r="L421" s="64">
        <f>L422</f>
        <v>35000</v>
      </c>
      <c r="M421" s="64">
        <f>M422</f>
        <v>0</v>
      </c>
      <c r="N421" s="37">
        <v>0</v>
      </c>
      <c r="O421" s="37">
        <f>M421/L421*100</f>
        <v>0</v>
      </c>
      <c r="P421" s="66"/>
      <c r="Q421" s="48"/>
    </row>
    <row r="422" spans="1:17" s="30" customFormat="1" ht="12" customHeight="1">
      <c r="A422" s="55"/>
      <c r="B422" s="56"/>
      <c r="C422" s="57">
        <v>4214</v>
      </c>
      <c r="D422" s="65" t="s">
        <v>40</v>
      </c>
      <c r="E422" s="256" t="s">
        <v>141</v>
      </c>
      <c r="F422" s="256"/>
      <c r="G422" s="256"/>
      <c r="H422" s="256"/>
      <c r="I422" s="256"/>
      <c r="J422" s="70">
        <v>0</v>
      </c>
      <c r="K422" s="70">
        <v>35000</v>
      </c>
      <c r="L422" s="70">
        <v>35000</v>
      </c>
      <c r="M422" s="70">
        <v>0</v>
      </c>
      <c r="N422" s="39">
        <v>0</v>
      </c>
      <c r="O422" s="39">
        <f>M422/L422*100</f>
        <v>0</v>
      </c>
      <c r="P422" s="66"/>
      <c r="Q422" s="48"/>
    </row>
    <row r="423" spans="1:17" s="30" customFormat="1" ht="12" customHeight="1">
      <c r="A423" s="53"/>
      <c r="B423" s="53"/>
      <c r="C423" s="53"/>
      <c r="D423" s="53"/>
      <c r="E423" s="301"/>
      <c r="F423" s="301"/>
      <c r="G423" s="301"/>
      <c r="H423" s="301"/>
      <c r="I423" s="301"/>
      <c r="J423" s="95"/>
      <c r="K423" s="95"/>
      <c r="L423" s="95"/>
      <c r="M423" s="95"/>
      <c r="N423" s="95"/>
      <c r="O423" s="95"/>
      <c r="P423" s="66"/>
      <c r="Q423" s="48"/>
    </row>
    <row r="424" spans="1:17" s="30" customFormat="1" ht="12" customHeight="1">
      <c r="A424" s="55"/>
      <c r="B424" s="279" t="s">
        <v>83</v>
      </c>
      <c r="C424" s="279"/>
      <c r="D424" s="279"/>
      <c r="E424" s="55" t="s">
        <v>225</v>
      </c>
      <c r="F424" s="324" t="s">
        <v>73</v>
      </c>
      <c r="G424" s="324"/>
      <c r="H424" s="324"/>
      <c r="I424" s="324"/>
      <c r="J424" s="70">
        <f>J426</f>
        <v>446255.63</v>
      </c>
      <c r="K424" s="70">
        <f>K426</f>
        <v>550000</v>
      </c>
      <c r="L424" s="70">
        <f>L426</f>
        <v>550000</v>
      </c>
      <c r="M424" s="70">
        <f>M426</f>
        <v>546593</v>
      </c>
      <c r="N424" s="39">
        <f>M424/J424*100</f>
        <v>122.48428103865044</v>
      </c>
      <c r="O424" s="39">
        <f>M424/L424*100</f>
        <v>99.38054545454546</v>
      </c>
      <c r="P424" s="66"/>
      <c r="Q424" s="48"/>
    </row>
    <row r="425" spans="1:17" s="30" customFormat="1" ht="19.5" customHeight="1">
      <c r="A425" s="55"/>
      <c r="B425" s="279" t="s">
        <v>53</v>
      </c>
      <c r="C425" s="284"/>
      <c r="D425" s="284"/>
      <c r="E425" s="340" t="s">
        <v>255</v>
      </c>
      <c r="F425" s="340"/>
      <c r="G425" s="340"/>
      <c r="H425" s="340"/>
      <c r="I425" s="340"/>
      <c r="J425" s="70"/>
      <c r="K425" s="70"/>
      <c r="L425" s="70"/>
      <c r="M425" s="70"/>
      <c r="N425" s="70"/>
      <c r="O425" s="70"/>
      <c r="P425" s="66"/>
      <c r="Q425" s="48"/>
    </row>
    <row r="426" spans="1:17" s="30" customFormat="1" ht="12" customHeight="1">
      <c r="A426" s="205">
        <v>42</v>
      </c>
      <c r="B426" s="206"/>
      <c r="C426" s="206"/>
      <c r="D426" s="210"/>
      <c r="E426" s="264" t="s">
        <v>313</v>
      </c>
      <c r="F426" s="264"/>
      <c r="G426" s="264"/>
      <c r="H426" s="264"/>
      <c r="I426" s="264"/>
      <c r="J426" s="209">
        <f>J428</f>
        <v>446255.63</v>
      </c>
      <c r="K426" s="209">
        <f>K428</f>
        <v>550000</v>
      </c>
      <c r="L426" s="209">
        <f>L428</f>
        <v>550000</v>
      </c>
      <c r="M426" s="209">
        <f>M428</f>
        <v>546593</v>
      </c>
      <c r="N426" s="209">
        <f>M426/J426*100</f>
        <v>122.48428103865044</v>
      </c>
      <c r="O426" s="188">
        <f>M426/L426*100</f>
        <v>99.38054545454546</v>
      </c>
      <c r="P426" s="66"/>
      <c r="Q426" s="48"/>
    </row>
    <row r="427" spans="1:17" s="30" customFormat="1" ht="12" customHeight="1">
      <c r="A427" s="55"/>
      <c r="B427" s="56"/>
      <c r="C427" s="57"/>
      <c r="D427" s="65"/>
      <c r="E427" s="256"/>
      <c r="F427" s="256"/>
      <c r="G427" s="256"/>
      <c r="H427" s="256"/>
      <c r="I427" s="256"/>
      <c r="J427" s="70"/>
      <c r="K427" s="70"/>
      <c r="L427" s="70"/>
      <c r="M427" s="70"/>
      <c r="N427" s="70"/>
      <c r="O427" s="70"/>
      <c r="P427" s="66"/>
      <c r="Q427" s="48"/>
    </row>
    <row r="428" spans="1:17" s="30" customFormat="1" ht="12" customHeight="1">
      <c r="A428" s="55"/>
      <c r="B428" s="56">
        <v>421</v>
      </c>
      <c r="C428" s="57"/>
      <c r="D428" s="65"/>
      <c r="E428" s="254" t="s">
        <v>72</v>
      </c>
      <c r="F428" s="254"/>
      <c r="G428" s="254"/>
      <c r="H428" s="254"/>
      <c r="I428" s="254"/>
      <c r="J428" s="64">
        <f>J429</f>
        <v>446255.63</v>
      </c>
      <c r="K428" s="64">
        <f>K429</f>
        <v>550000</v>
      </c>
      <c r="L428" s="64">
        <f>L429</f>
        <v>550000</v>
      </c>
      <c r="M428" s="64">
        <f>M429</f>
        <v>546593</v>
      </c>
      <c r="N428" s="37">
        <f>M428/J428*100</f>
        <v>122.48428103865044</v>
      </c>
      <c r="O428" s="37">
        <f>M428/L428*100</f>
        <v>99.38054545454546</v>
      </c>
      <c r="P428" s="66"/>
      <c r="Q428" s="48"/>
    </row>
    <row r="429" spans="1:17" s="30" customFormat="1" ht="12" customHeight="1">
      <c r="A429" s="55"/>
      <c r="B429" s="56"/>
      <c r="C429" s="57">
        <v>4214</v>
      </c>
      <c r="D429" s="65" t="s">
        <v>37</v>
      </c>
      <c r="E429" s="256" t="s">
        <v>73</v>
      </c>
      <c r="F429" s="256"/>
      <c r="G429" s="256"/>
      <c r="H429" s="256"/>
      <c r="I429" s="256"/>
      <c r="J429" s="70">
        <v>446255.63</v>
      </c>
      <c r="K429" s="70">
        <v>550000</v>
      </c>
      <c r="L429" s="70">
        <v>550000</v>
      </c>
      <c r="M429" s="70">
        <v>546593</v>
      </c>
      <c r="N429" s="39">
        <f>M429/J429*100</f>
        <v>122.48428103865044</v>
      </c>
      <c r="O429" s="39">
        <f>M429/L429*100</f>
        <v>99.38054545454546</v>
      </c>
      <c r="P429" s="66"/>
      <c r="Q429" s="48"/>
    </row>
    <row r="430" spans="1:17" s="30" customFormat="1" ht="12" customHeight="1">
      <c r="A430" s="55"/>
      <c r="B430" s="56"/>
      <c r="C430" s="57"/>
      <c r="D430" s="65"/>
      <c r="E430" s="256"/>
      <c r="F430" s="256"/>
      <c r="G430" s="256"/>
      <c r="H430" s="256"/>
      <c r="I430" s="256"/>
      <c r="J430" s="70"/>
      <c r="K430" s="70"/>
      <c r="L430" s="70"/>
      <c r="M430" s="70"/>
      <c r="N430" s="70"/>
      <c r="O430" s="70"/>
      <c r="P430" s="66"/>
      <c r="Q430" s="48"/>
    </row>
    <row r="431" spans="1:17" s="30" customFormat="1" ht="12" customHeight="1">
      <c r="A431" s="55"/>
      <c r="B431" s="279" t="s">
        <v>83</v>
      </c>
      <c r="C431" s="284"/>
      <c r="D431" s="284"/>
      <c r="E431" s="55" t="s">
        <v>226</v>
      </c>
      <c r="F431" s="256" t="s">
        <v>158</v>
      </c>
      <c r="G431" s="256"/>
      <c r="H431" s="256"/>
      <c r="I431" s="256"/>
      <c r="J431" s="70">
        <f>J433</f>
        <v>565009.8200000001</v>
      </c>
      <c r="K431" s="70">
        <f>K433</f>
        <v>430000</v>
      </c>
      <c r="L431" s="70">
        <f>L433</f>
        <v>430000</v>
      </c>
      <c r="M431" s="70">
        <f>M433</f>
        <v>420324.56</v>
      </c>
      <c r="N431" s="39">
        <f>M431/J431*100</f>
        <v>74.3924344536171</v>
      </c>
      <c r="O431" s="39">
        <f>M431/L431*100</f>
        <v>97.7498976744186</v>
      </c>
      <c r="P431" s="66"/>
      <c r="Q431" s="48"/>
    </row>
    <row r="432" spans="1:17" s="30" customFormat="1" ht="18" customHeight="1">
      <c r="A432" s="55"/>
      <c r="B432" s="279" t="s">
        <v>53</v>
      </c>
      <c r="C432" s="284"/>
      <c r="D432" s="284"/>
      <c r="E432" s="340" t="s">
        <v>255</v>
      </c>
      <c r="F432" s="340"/>
      <c r="G432" s="340"/>
      <c r="H432" s="340"/>
      <c r="I432" s="340"/>
      <c r="J432" s="70"/>
      <c r="K432" s="70"/>
      <c r="L432" s="70"/>
      <c r="M432" s="70"/>
      <c r="N432" s="70"/>
      <c r="O432" s="70"/>
      <c r="P432" s="66"/>
      <c r="Q432" s="48"/>
    </row>
    <row r="433" spans="1:17" s="30" customFormat="1" ht="12" customHeight="1">
      <c r="A433" s="205">
        <v>42</v>
      </c>
      <c r="B433" s="206"/>
      <c r="C433" s="206"/>
      <c r="D433" s="210"/>
      <c r="E433" s="264" t="s">
        <v>313</v>
      </c>
      <c r="F433" s="264"/>
      <c r="G433" s="264"/>
      <c r="H433" s="264"/>
      <c r="I433" s="264"/>
      <c r="J433" s="209">
        <f>J435</f>
        <v>565009.8200000001</v>
      </c>
      <c r="K433" s="209">
        <f>K435</f>
        <v>430000</v>
      </c>
      <c r="L433" s="209">
        <f>L435</f>
        <v>430000</v>
      </c>
      <c r="M433" s="209">
        <f>M435</f>
        <v>420324.56</v>
      </c>
      <c r="N433" s="209">
        <f>M433/J433*100</f>
        <v>74.3924344536171</v>
      </c>
      <c r="O433" s="188">
        <f>M433/L433*100</f>
        <v>97.7498976744186</v>
      </c>
      <c r="P433" s="66"/>
      <c r="Q433" s="48"/>
    </row>
    <row r="434" spans="1:17" s="30" customFormat="1" ht="12" customHeight="1">
      <c r="A434" s="55"/>
      <c r="B434" s="56"/>
      <c r="C434" s="57"/>
      <c r="D434" s="65"/>
      <c r="E434" s="256"/>
      <c r="F434" s="256"/>
      <c r="G434" s="256"/>
      <c r="H434" s="256"/>
      <c r="I434" s="256"/>
      <c r="J434" s="70"/>
      <c r="K434" s="70"/>
      <c r="L434" s="70"/>
      <c r="M434" s="70"/>
      <c r="N434" s="70"/>
      <c r="O434" s="70"/>
      <c r="P434" s="66"/>
      <c r="Q434" s="48"/>
    </row>
    <row r="435" spans="1:17" s="30" customFormat="1" ht="12" customHeight="1">
      <c r="A435" s="55"/>
      <c r="B435" s="56">
        <v>421</v>
      </c>
      <c r="C435" s="57"/>
      <c r="D435" s="65"/>
      <c r="E435" s="254" t="s">
        <v>72</v>
      </c>
      <c r="F435" s="254"/>
      <c r="G435" s="254"/>
      <c r="H435" s="254"/>
      <c r="I435" s="254"/>
      <c r="J435" s="64">
        <f>SUM(J436:J438)</f>
        <v>565009.8200000001</v>
      </c>
      <c r="K435" s="64">
        <f>SUM(K436:K438)</f>
        <v>430000</v>
      </c>
      <c r="L435" s="64">
        <f>SUM(L436:L438)</f>
        <v>430000</v>
      </c>
      <c r="M435" s="64">
        <f>SUM(M436:M438)</f>
        <v>420324.56</v>
      </c>
      <c r="N435" s="37">
        <f>M435/J435*100</f>
        <v>74.3924344536171</v>
      </c>
      <c r="O435" s="37">
        <f>M435/L435*100</f>
        <v>97.7498976744186</v>
      </c>
      <c r="P435" s="66"/>
      <c r="Q435" s="48"/>
    </row>
    <row r="436" spans="1:17" s="30" customFormat="1" ht="12" customHeight="1">
      <c r="A436" s="55"/>
      <c r="B436" s="56"/>
      <c r="C436" s="57">
        <v>4214</v>
      </c>
      <c r="D436" s="65" t="s">
        <v>38</v>
      </c>
      <c r="E436" s="256" t="s">
        <v>142</v>
      </c>
      <c r="F436" s="256"/>
      <c r="G436" s="256"/>
      <c r="H436" s="256"/>
      <c r="I436" s="256"/>
      <c r="J436" s="70">
        <v>14000</v>
      </c>
      <c r="K436" s="66">
        <v>20000</v>
      </c>
      <c r="L436" s="66">
        <v>20000</v>
      </c>
      <c r="M436" s="70">
        <v>19843.75</v>
      </c>
      <c r="N436" s="42">
        <f>M436/J436*100</f>
        <v>141.74107142857142</v>
      </c>
      <c r="O436" s="39">
        <f>M436/L436*100</f>
        <v>99.21875</v>
      </c>
      <c r="P436" s="66"/>
      <c r="Q436" s="48"/>
    </row>
    <row r="437" spans="2:17" s="30" customFormat="1" ht="12" customHeight="1">
      <c r="B437" s="50"/>
      <c r="C437" s="45">
        <v>4214</v>
      </c>
      <c r="D437" s="73" t="s">
        <v>146</v>
      </c>
      <c r="E437" s="253" t="s">
        <v>252</v>
      </c>
      <c r="F437" s="253"/>
      <c r="G437" s="253"/>
      <c r="H437" s="253"/>
      <c r="I437" s="253"/>
      <c r="J437" s="66">
        <v>482998.82</v>
      </c>
      <c r="K437" s="66">
        <v>250000</v>
      </c>
      <c r="L437" s="66">
        <v>250000</v>
      </c>
      <c r="M437" s="66">
        <v>229592.38</v>
      </c>
      <c r="N437" s="42">
        <f>M437/J437*100</f>
        <v>47.534770374801326</v>
      </c>
      <c r="O437" s="42">
        <f>M437/L437*100</f>
        <v>91.83695200000001</v>
      </c>
      <c r="P437" s="66"/>
      <c r="Q437" s="48"/>
    </row>
    <row r="438" spans="1:17" s="30" customFormat="1" ht="12" customHeight="1">
      <c r="A438" s="55"/>
      <c r="B438" s="56"/>
      <c r="C438" s="57">
        <v>4214</v>
      </c>
      <c r="D438" s="65" t="s">
        <v>148</v>
      </c>
      <c r="E438" s="256" t="s">
        <v>251</v>
      </c>
      <c r="F438" s="253"/>
      <c r="G438" s="253"/>
      <c r="H438" s="253"/>
      <c r="I438" s="253"/>
      <c r="J438" s="70">
        <v>68011</v>
      </c>
      <c r="K438" s="66">
        <v>160000</v>
      </c>
      <c r="L438" s="66">
        <v>160000</v>
      </c>
      <c r="M438" s="70">
        <v>170888.43</v>
      </c>
      <c r="N438" s="42">
        <f>M438/J438*100</f>
        <v>251.26586875652467</v>
      </c>
      <c r="O438" s="39">
        <f>M438/L438*100</f>
        <v>106.80526875000001</v>
      </c>
      <c r="P438" s="66"/>
      <c r="Q438" s="48"/>
    </row>
    <row r="439" spans="1:17" s="30" customFormat="1" ht="12" customHeight="1">
      <c r="A439" s="55"/>
      <c r="B439" s="56"/>
      <c r="C439" s="57"/>
      <c r="D439" s="65"/>
      <c r="E439" s="256"/>
      <c r="F439" s="256"/>
      <c r="G439" s="256"/>
      <c r="H439" s="256"/>
      <c r="I439" s="256"/>
      <c r="J439" s="70"/>
      <c r="K439" s="70"/>
      <c r="L439" s="70"/>
      <c r="M439" s="70"/>
      <c r="N439" s="70"/>
      <c r="O439" s="70"/>
      <c r="P439" s="66"/>
      <c r="Q439" s="48"/>
    </row>
    <row r="440" spans="1:17" s="30" customFormat="1" ht="12" customHeight="1">
      <c r="A440" s="55"/>
      <c r="B440" s="279" t="s">
        <v>83</v>
      </c>
      <c r="C440" s="284"/>
      <c r="D440" s="284"/>
      <c r="E440" s="55" t="s">
        <v>227</v>
      </c>
      <c r="F440" s="256" t="s">
        <v>74</v>
      </c>
      <c r="G440" s="256"/>
      <c r="H440" s="256"/>
      <c r="I440" s="256"/>
      <c r="J440" s="70">
        <f>J442</f>
        <v>40088.75</v>
      </c>
      <c r="K440" s="70">
        <f>K442</f>
        <v>10000</v>
      </c>
      <c r="L440" s="70">
        <f>L442</f>
        <v>10000</v>
      </c>
      <c r="M440" s="70">
        <f>M442</f>
        <v>0</v>
      </c>
      <c r="N440" s="39">
        <f>M440/J440*100</f>
        <v>0</v>
      </c>
      <c r="O440" s="39">
        <f>M440/L440*100</f>
        <v>0</v>
      </c>
      <c r="P440" s="66"/>
      <c r="Q440" s="48"/>
    </row>
    <row r="441" spans="1:17" s="30" customFormat="1" ht="12" customHeight="1">
      <c r="A441" s="55"/>
      <c r="B441" s="279" t="s">
        <v>53</v>
      </c>
      <c r="C441" s="284"/>
      <c r="D441" s="284"/>
      <c r="E441" s="259" t="s">
        <v>164</v>
      </c>
      <c r="F441" s="259"/>
      <c r="G441" s="259"/>
      <c r="H441" s="259"/>
      <c r="I441" s="259"/>
      <c r="J441" s="70"/>
      <c r="K441" s="70"/>
      <c r="L441" s="70"/>
      <c r="M441" s="70"/>
      <c r="N441" s="70"/>
      <c r="O441" s="70"/>
      <c r="P441" s="66"/>
      <c r="Q441" s="48"/>
    </row>
    <row r="442" spans="1:17" s="30" customFormat="1" ht="12" customHeight="1">
      <c r="A442" s="205">
        <v>42</v>
      </c>
      <c r="B442" s="206"/>
      <c r="C442" s="206"/>
      <c r="D442" s="210"/>
      <c r="E442" s="264" t="s">
        <v>313</v>
      </c>
      <c r="F442" s="264"/>
      <c r="G442" s="264"/>
      <c r="H442" s="264"/>
      <c r="I442" s="264"/>
      <c r="J442" s="209">
        <f>J444</f>
        <v>40088.75</v>
      </c>
      <c r="K442" s="209">
        <f>K444</f>
        <v>10000</v>
      </c>
      <c r="L442" s="209">
        <f>L444</f>
        <v>10000</v>
      </c>
      <c r="M442" s="209">
        <f>M444</f>
        <v>0</v>
      </c>
      <c r="N442" s="209">
        <f>M442/J442*100</f>
        <v>0</v>
      </c>
      <c r="O442" s="188">
        <f>M442/L442*100</f>
        <v>0</v>
      </c>
      <c r="P442" s="66"/>
      <c r="Q442" s="48"/>
    </row>
    <row r="443" spans="1:17" s="30" customFormat="1" ht="12" customHeight="1">
      <c r="A443" s="55"/>
      <c r="B443" s="56"/>
      <c r="C443" s="57"/>
      <c r="D443" s="65"/>
      <c r="E443" s="256"/>
      <c r="F443" s="256"/>
      <c r="G443" s="256"/>
      <c r="H443" s="256"/>
      <c r="I443" s="256"/>
      <c r="J443" s="70"/>
      <c r="K443" s="70"/>
      <c r="L443" s="70"/>
      <c r="M443" s="70"/>
      <c r="N443" s="70"/>
      <c r="O443" s="70"/>
      <c r="P443" s="66"/>
      <c r="Q443" s="48"/>
    </row>
    <row r="444" spans="1:17" s="30" customFormat="1" ht="12" customHeight="1">
      <c r="A444" s="55"/>
      <c r="B444" s="56">
        <v>422</v>
      </c>
      <c r="C444" s="57"/>
      <c r="D444" s="65"/>
      <c r="E444" s="254" t="s">
        <v>12</v>
      </c>
      <c r="F444" s="254"/>
      <c r="G444" s="254"/>
      <c r="H444" s="254"/>
      <c r="I444" s="254"/>
      <c r="J444" s="37">
        <f>J445</f>
        <v>40088.75</v>
      </c>
      <c r="K444" s="37">
        <f>K445</f>
        <v>10000</v>
      </c>
      <c r="L444" s="37">
        <f>L445</f>
        <v>10000</v>
      </c>
      <c r="M444" s="37">
        <f>M445</f>
        <v>0</v>
      </c>
      <c r="N444" s="37">
        <f>M444/J444*100</f>
        <v>0</v>
      </c>
      <c r="O444" s="37">
        <f>M444/L444*100</f>
        <v>0</v>
      </c>
      <c r="P444" s="66"/>
      <c r="Q444" s="46"/>
    </row>
    <row r="445" spans="1:17" s="30" customFormat="1" ht="12" customHeight="1">
      <c r="A445" s="55"/>
      <c r="B445" s="56"/>
      <c r="C445" s="57">
        <v>4227</v>
      </c>
      <c r="D445" s="65" t="s">
        <v>38</v>
      </c>
      <c r="E445" s="256" t="s">
        <v>26</v>
      </c>
      <c r="F445" s="256"/>
      <c r="G445" s="256"/>
      <c r="H445" s="256"/>
      <c r="I445" s="256"/>
      <c r="J445" s="66">
        <v>40088.75</v>
      </c>
      <c r="K445" s="70">
        <v>10000</v>
      </c>
      <c r="L445" s="70">
        <v>10000</v>
      </c>
      <c r="M445" s="42">
        <v>0</v>
      </c>
      <c r="N445" s="39">
        <f>M445/J445*100</f>
        <v>0</v>
      </c>
      <c r="O445" s="39">
        <f>M445/L445*100</f>
        <v>0</v>
      </c>
      <c r="P445" s="66"/>
      <c r="Q445" s="46"/>
    </row>
    <row r="446" spans="1:17" s="30" customFormat="1" ht="12" customHeight="1">
      <c r="A446" s="55"/>
      <c r="B446" s="56"/>
      <c r="C446" s="57"/>
      <c r="D446" s="65"/>
      <c r="E446" s="256"/>
      <c r="F446" s="256"/>
      <c r="G446" s="256"/>
      <c r="H446" s="256"/>
      <c r="I446" s="256"/>
      <c r="J446" s="39"/>
      <c r="K446" s="70"/>
      <c r="L446" s="70"/>
      <c r="M446" s="39"/>
      <c r="N446" s="70"/>
      <c r="O446" s="70"/>
      <c r="P446" s="66"/>
      <c r="Q446" s="46"/>
    </row>
    <row r="447" spans="1:17" s="3" customFormat="1" ht="12" customHeight="1">
      <c r="A447" s="214"/>
      <c r="B447" s="262" t="s">
        <v>243</v>
      </c>
      <c r="C447" s="263"/>
      <c r="D447" s="263"/>
      <c r="E447" s="263"/>
      <c r="F447" s="263"/>
      <c r="G447" s="263"/>
      <c r="H447" s="263"/>
      <c r="I447" s="263"/>
      <c r="J447" s="217">
        <f>J449</f>
        <v>382143.5</v>
      </c>
      <c r="K447" s="217">
        <f>K449</f>
        <v>436500</v>
      </c>
      <c r="L447" s="217">
        <f>L449</f>
        <v>436500</v>
      </c>
      <c r="M447" s="217">
        <f>M449</f>
        <v>426064</v>
      </c>
      <c r="N447" s="217">
        <f>M447/J447*100</f>
        <v>111.49319561892325</v>
      </c>
      <c r="O447" s="218">
        <f>M447/L447*100</f>
        <v>97.60916380297824</v>
      </c>
      <c r="P447" s="91"/>
      <c r="Q447" s="1"/>
    </row>
    <row r="448" spans="1:17" s="30" customFormat="1" ht="12" customHeight="1">
      <c r="A448" s="55"/>
      <c r="B448" s="57"/>
      <c r="C448" s="57"/>
      <c r="D448" s="55"/>
      <c r="E448" s="254"/>
      <c r="F448" s="254"/>
      <c r="G448" s="254"/>
      <c r="H448" s="254"/>
      <c r="I448" s="254"/>
      <c r="J448" s="37"/>
      <c r="K448" s="37"/>
      <c r="L448" s="37"/>
      <c r="M448" s="37"/>
      <c r="N448" s="37"/>
      <c r="O448" s="37"/>
      <c r="P448" s="66"/>
      <c r="Q448" s="48"/>
    </row>
    <row r="449" spans="2:17" s="30" customFormat="1" ht="12" customHeight="1">
      <c r="B449" s="294" t="s">
        <v>204</v>
      </c>
      <c r="C449" s="294"/>
      <c r="D449" s="294"/>
      <c r="E449" s="269" t="s">
        <v>203</v>
      </c>
      <c r="F449" s="269"/>
      <c r="G449" s="269"/>
      <c r="H449" s="269"/>
      <c r="I449" s="269"/>
      <c r="J449" s="64">
        <f>SUM(J451+J459+J467)</f>
        <v>382143.5</v>
      </c>
      <c r="K449" s="64">
        <f>SUM(K451+K459+K467)</f>
        <v>436500</v>
      </c>
      <c r="L449" s="64">
        <f>SUM(L451+L459+L467)</f>
        <v>436500</v>
      </c>
      <c r="M449" s="64">
        <f>SUM(M451+M459+M467)</f>
        <v>426064</v>
      </c>
      <c r="N449" s="37">
        <f>M449/J449*100</f>
        <v>111.49319561892325</v>
      </c>
      <c r="O449" s="37">
        <f>M449/L449*100</f>
        <v>97.60916380297824</v>
      </c>
      <c r="P449" s="66"/>
      <c r="Q449" s="48"/>
    </row>
    <row r="450" spans="1:17" s="30" customFormat="1" ht="12" customHeight="1">
      <c r="A450" s="55"/>
      <c r="B450" s="57"/>
      <c r="C450" s="57"/>
      <c r="D450" s="55"/>
      <c r="E450" s="254"/>
      <c r="F450" s="254"/>
      <c r="G450" s="254"/>
      <c r="H450" s="254"/>
      <c r="I450" s="254"/>
      <c r="J450" s="37"/>
      <c r="K450" s="37"/>
      <c r="L450" s="37"/>
      <c r="M450" s="37"/>
      <c r="N450" s="37"/>
      <c r="O450" s="37"/>
      <c r="P450" s="66"/>
      <c r="Q450" s="48"/>
    </row>
    <row r="451" spans="1:17" s="30" customFormat="1" ht="12" customHeight="1">
      <c r="A451" s="58"/>
      <c r="B451" s="293" t="s">
        <v>59</v>
      </c>
      <c r="C451" s="293"/>
      <c r="D451" s="293"/>
      <c r="E451" s="60" t="s">
        <v>228</v>
      </c>
      <c r="F451" s="259" t="s">
        <v>144</v>
      </c>
      <c r="G451" s="259"/>
      <c r="H451" s="259"/>
      <c r="I451" s="259"/>
      <c r="J451" s="96">
        <f>J452</f>
        <v>0</v>
      </c>
      <c r="K451" s="96">
        <f>K452</f>
        <v>5000</v>
      </c>
      <c r="L451" s="96">
        <f>L452</f>
        <v>5000</v>
      </c>
      <c r="M451" s="96">
        <f>M452</f>
        <v>5000</v>
      </c>
      <c r="N451" s="37">
        <v>0</v>
      </c>
      <c r="O451" s="37">
        <f>M451/L451*100</f>
        <v>100</v>
      </c>
      <c r="P451" s="66"/>
      <c r="Q451" s="48"/>
    </row>
    <row r="452" spans="1:17" s="30" customFormat="1" ht="12" customHeight="1">
      <c r="A452" s="55"/>
      <c r="B452" s="279" t="s">
        <v>52</v>
      </c>
      <c r="C452" s="279"/>
      <c r="D452" s="279"/>
      <c r="E452" s="55" t="s">
        <v>229</v>
      </c>
      <c r="F452" s="256" t="s">
        <v>145</v>
      </c>
      <c r="G452" s="256"/>
      <c r="H452" s="256"/>
      <c r="I452" s="256"/>
      <c r="J452" s="70">
        <f>J454</f>
        <v>0</v>
      </c>
      <c r="K452" s="70">
        <f>K454</f>
        <v>5000</v>
      </c>
      <c r="L452" s="70">
        <f>L454</f>
        <v>5000</v>
      </c>
      <c r="M452" s="70">
        <f>M454</f>
        <v>5000</v>
      </c>
      <c r="N452" s="39">
        <v>0</v>
      </c>
      <c r="O452" s="39">
        <f>M452/L452*100</f>
        <v>100</v>
      </c>
      <c r="P452" s="66"/>
      <c r="Q452" s="48"/>
    </row>
    <row r="453" spans="1:17" s="30" customFormat="1" ht="12" customHeight="1">
      <c r="A453" s="55"/>
      <c r="B453" s="279" t="s">
        <v>53</v>
      </c>
      <c r="C453" s="279"/>
      <c r="D453" s="279"/>
      <c r="E453" s="341" t="s">
        <v>84</v>
      </c>
      <c r="F453" s="341"/>
      <c r="G453" s="341"/>
      <c r="H453" s="341"/>
      <c r="I453" s="341"/>
      <c r="J453" s="70"/>
      <c r="K453" s="70"/>
      <c r="L453" s="70"/>
      <c r="M453" s="70"/>
      <c r="N453" s="70"/>
      <c r="O453" s="70"/>
      <c r="P453" s="66"/>
      <c r="Q453" s="48"/>
    </row>
    <row r="454" spans="1:17" s="30" customFormat="1" ht="12" customHeight="1">
      <c r="A454" s="205">
        <v>38</v>
      </c>
      <c r="B454" s="207"/>
      <c r="C454" s="207"/>
      <c r="D454" s="208"/>
      <c r="E454" s="264" t="s">
        <v>8</v>
      </c>
      <c r="F454" s="264"/>
      <c r="G454" s="264"/>
      <c r="H454" s="264"/>
      <c r="I454" s="264"/>
      <c r="J454" s="209">
        <f>J456</f>
        <v>0</v>
      </c>
      <c r="K454" s="209">
        <f>K456</f>
        <v>5000</v>
      </c>
      <c r="L454" s="209">
        <f>L456</f>
        <v>5000</v>
      </c>
      <c r="M454" s="209">
        <f>M456</f>
        <v>5000</v>
      </c>
      <c r="N454" s="209">
        <v>0</v>
      </c>
      <c r="O454" s="188">
        <f>M454/L454*100</f>
        <v>100</v>
      </c>
      <c r="P454" s="66"/>
      <c r="Q454" s="48"/>
    </row>
    <row r="455" spans="1:17" s="30" customFormat="1" ht="12" customHeight="1">
      <c r="A455" s="63"/>
      <c r="B455" s="57"/>
      <c r="C455" s="57"/>
      <c r="D455" s="55"/>
      <c r="E455" s="254"/>
      <c r="F455" s="254"/>
      <c r="G455" s="254"/>
      <c r="H455" s="254"/>
      <c r="I455" s="254"/>
      <c r="J455" s="37"/>
      <c r="K455" s="37"/>
      <c r="L455" s="37"/>
      <c r="M455" s="37"/>
      <c r="N455" s="37"/>
      <c r="O455" s="37"/>
      <c r="P455" s="66"/>
      <c r="Q455" s="48"/>
    </row>
    <row r="456" spans="1:17" s="30" customFormat="1" ht="12" customHeight="1">
      <c r="A456" s="55"/>
      <c r="B456" s="56">
        <v>381</v>
      </c>
      <c r="C456" s="57"/>
      <c r="D456" s="55"/>
      <c r="E456" s="254" t="s">
        <v>21</v>
      </c>
      <c r="F456" s="254"/>
      <c r="G456" s="254"/>
      <c r="H456" s="254"/>
      <c r="I456" s="254"/>
      <c r="J456" s="64">
        <f>J457</f>
        <v>0</v>
      </c>
      <c r="K456" s="64">
        <f>K457</f>
        <v>5000</v>
      </c>
      <c r="L456" s="64">
        <f>L457</f>
        <v>5000</v>
      </c>
      <c r="M456" s="64">
        <f>M457</f>
        <v>5000</v>
      </c>
      <c r="N456" s="37">
        <v>0</v>
      </c>
      <c r="O456" s="37">
        <f>M456/L456*100</f>
        <v>100</v>
      </c>
      <c r="P456" s="66"/>
      <c r="Q456" s="48"/>
    </row>
    <row r="457" spans="1:17" s="30" customFormat="1" ht="12" customHeight="1">
      <c r="A457" s="55"/>
      <c r="B457" s="56"/>
      <c r="C457" s="57">
        <v>3811</v>
      </c>
      <c r="D457" s="65" t="s">
        <v>146</v>
      </c>
      <c r="E457" s="256" t="s">
        <v>147</v>
      </c>
      <c r="F457" s="256"/>
      <c r="G457" s="256"/>
      <c r="H457" s="256"/>
      <c r="I457" s="256"/>
      <c r="J457" s="66">
        <v>0</v>
      </c>
      <c r="K457" s="66">
        <v>5000</v>
      </c>
      <c r="L457" s="66">
        <v>5000</v>
      </c>
      <c r="M457" s="66">
        <v>5000</v>
      </c>
      <c r="N457" s="39">
        <v>0</v>
      </c>
      <c r="O457" s="39">
        <f>M457/L457*100</f>
        <v>100</v>
      </c>
      <c r="P457" s="66"/>
      <c r="Q457" s="48"/>
    </row>
    <row r="458" spans="1:17" s="30" customFormat="1" ht="12" customHeight="1">
      <c r="A458" s="55"/>
      <c r="B458" s="57"/>
      <c r="C458" s="57"/>
      <c r="D458" s="55"/>
      <c r="E458" s="254"/>
      <c r="F458" s="254"/>
      <c r="G458" s="254"/>
      <c r="H458" s="254"/>
      <c r="I458" s="254"/>
      <c r="J458" s="37"/>
      <c r="K458" s="37"/>
      <c r="L458" s="37"/>
      <c r="M458" s="37"/>
      <c r="N458" s="37"/>
      <c r="O458" s="37"/>
      <c r="P458" s="66"/>
      <c r="Q458" s="48"/>
    </row>
    <row r="459" spans="1:17" s="30" customFormat="1" ht="12" customHeight="1">
      <c r="A459" s="58"/>
      <c r="B459" s="293" t="s">
        <v>59</v>
      </c>
      <c r="C459" s="293"/>
      <c r="D459" s="293"/>
      <c r="E459" s="60" t="s">
        <v>230</v>
      </c>
      <c r="F459" s="259" t="s">
        <v>195</v>
      </c>
      <c r="G459" s="259"/>
      <c r="H459" s="259"/>
      <c r="I459" s="259"/>
      <c r="J459" s="96">
        <f>J460</f>
        <v>19000</v>
      </c>
      <c r="K459" s="96">
        <f>K460</f>
        <v>50000</v>
      </c>
      <c r="L459" s="96">
        <f>L460</f>
        <v>50000</v>
      </c>
      <c r="M459" s="96">
        <f>M460</f>
        <v>50000</v>
      </c>
      <c r="N459" s="37">
        <f>M459/J459*100</f>
        <v>263.15789473684214</v>
      </c>
      <c r="O459" s="37">
        <f>M459/L459*100</f>
        <v>100</v>
      </c>
      <c r="P459" s="66"/>
      <c r="Q459" s="48"/>
    </row>
    <row r="460" spans="1:17" s="30" customFormat="1" ht="12" customHeight="1">
      <c r="A460" s="55"/>
      <c r="B460" s="279" t="s">
        <v>52</v>
      </c>
      <c r="C460" s="279"/>
      <c r="D460" s="279"/>
      <c r="E460" s="55" t="s">
        <v>231</v>
      </c>
      <c r="F460" s="256" t="s">
        <v>188</v>
      </c>
      <c r="G460" s="256"/>
      <c r="H460" s="256"/>
      <c r="I460" s="256"/>
      <c r="J460" s="70">
        <f>J462</f>
        <v>19000</v>
      </c>
      <c r="K460" s="70">
        <f>K462</f>
        <v>50000</v>
      </c>
      <c r="L460" s="70">
        <f>L462</f>
        <v>50000</v>
      </c>
      <c r="M460" s="70">
        <f>M462</f>
        <v>50000</v>
      </c>
      <c r="N460" s="39">
        <f>M460/J460*100</f>
        <v>263.15789473684214</v>
      </c>
      <c r="O460" s="39">
        <f>M460/L460*100</f>
        <v>100</v>
      </c>
      <c r="P460" s="66"/>
      <c r="Q460" s="48"/>
    </row>
    <row r="461" spans="1:17" s="30" customFormat="1" ht="12" customHeight="1">
      <c r="A461" s="55"/>
      <c r="B461" s="279" t="s">
        <v>53</v>
      </c>
      <c r="C461" s="279"/>
      <c r="D461" s="279"/>
      <c r="E461" s="341" t="s">
        <v>84</v>
      </c>
      <c r="F461" s="341"/>
      <c r="G461" s="341"/>
      <c r="H461" s="341"/>
      <c r="I461" s="341"/>
      <c r="J461" s="70"/>
      <c r="K461" s="70"/>
      <c r="L461" s="70"/>
      <c r="M461" s="70"/>
      <c r="N461" s="70"/>
      <c r="O461" s="70"/>
      <c r="P461" s="66"/>
      <c r="Q461" s="48"/>
    </row>
    <row r="462" spans="1:17" s="30" customFormat="1" ht="12" customHeight="1">
      <c r="A462" s="205">
        <v>38</v>
      </c>
      <c r="B462" s="207"/>
      <c r="C462" s="207"/>
      <c r="D462" s="208"/>
      <c r="E462" s="264" t="s">
        <v>8</v>
      </c>
      <c r="F462" s="264"/>
      <c r="G462" s="264"/>
      <c r="H462" s="264"/>
      <c r="I462" s="264"/>
      <c r="J462" s="209">
        <f>J464</f>
        <v>19000</v>
      </c>
      <c r="K462" s="209">
        <f>K464</f>
        <v>50000</v>
      </c>
      <c r="L462" s="209">
        <f>L464</f>
        <v>50000</v>
      </c>
      <c r="M462" s="209">
        <f>M464</f>
        <v>50000</v>
      </c>
      <c r="N462" s="209">
        <f>M462/J462*100</f>
        <v>263.15789473684214</v>
      </c>
      <c r="O462" s="188">
        <f>M462/L462*100</f>
        <v>100</v>
      </c>
      <c r="P462" s="66"/>
      <c r="Q462" s="48"/>
    </row>
    <row r="463" spans="1:17" s="30" customFormat="1" ht="12" customHeight="1">
      <c r="A463" s="63"/>
      <c r="B463" s="57"/>
      <c r="C463" s="57"/>
      <c r="D463" s="55"/>
      <c r="E463" s="254"/>
      <c r="F463" s="254"/>
      <c r="G463" s="254"/>
      <c r="H463" s="254"/>
      <c r="I463" s="254"/>
      <c r="J463" s="37"/>
      <c r="K463" s="37"/>
      <c r="L463" s="37"/>
      <c r="M463" s="37"/>
      <c r="N463" s="37"/>
      <c r="O463" s="37"/>
      <c r="P463" s="66"/>
      <c r="Q463" s="48"/>
    </row>
    <row r="464" spans="1:17" s="30" customFormat="1" ht="12" customHeight="1">
      <c r="A464" s="55"/>
      <c r="B464" s="56">
        <v>381</v>
      </c>
      <c r="C464" s="57"/>
      <c r="D464" s="55"/>
      <c r="E464" s="254" t="s">
        <v>21</v>
      </c>
      <c r="F464" s="254"/>
      <c r="G464" s="254"/>
      <c r="H464" s="254"/>
      <c r="I464" s="254"/>
      <c r="J464" s="64">
        <f>J465</f>
        <v>19000</v>
      </c>
      <c r="K464" s="64">
        <f>K465</f>
        <v>50000</v>
      </c>
      <c r="L464" s="64">
        <f>L465</f>
        <v>50000</v>
      </c>
      <c r="M464" s="64">
        <f>M465</f>
        <v>50000</v>
      </c>
      <c r="N464" s="37">
        <f>M464/J464*100</f>
        <v>263.15789473684214</v>
      </c>
      <c r="O464" s="37">
        <f>M464/L464*100</f>
        <v>100</v>
      </c>
      <c r="P464" s="66"/>
      <c r="Q464" s="48"/>
    </row>
    <row r="465" spans="1:17" s="30" customFormat="1" ht="12" customHeight="1">
      <c r="A465" s="55"/>
      <c r="B465" s="56"/>
      <c r="C465" s="57">
        <v>3811</v>
      </c>
      <c r="D465" s="65" t="s">
        <v>148</v>
      </c>
      <c r="E465" s="256" t="s">
        <v>189</v>
      </c>
      <c r="F465" s="256"/>
      <c r="G465" s="256"/>
      <c r="H465" s="256"/>
      <c r="I465" s="256"/>
      <c r="J465" s="66">
        <v>19000</v>
      </c>
      <c r="K465" s="66">
        <v>50000</v>
      </c>
      <c r="L465" s="66">
        <v>50000</v>
      </c>
      <c r="M465" s="66">
        <v>50000</v>
      </c>
      <c r="N465" s="39">
        <f>M465/J465*100</f>
        <v>263.15789473684214</v>
      </c>
      <c r="O465" s="39">
        <f>M465/L465*100</f>
        <v>100</v>
      </c>
      <c r="P465" s="66"/>
      <c r="Q465" s="48"/>
    </row>
    <row r="466" spans="1:17" s="30" customFormat="1" ht="12" customHeight="1">
      <c r="A466" s="55"/>
      <c r="B466" s="57"/>
      <c r="C466" s="57"/>
      <c r="D466" s="55"/>
      <c r="E466" s="253"/>
      <c r="F466" s="253"/>
      <c r="G466" s="253"/>
      <c r="H466" s="253"/>
      <c r="I466" s="253"/>
      <c r="J466" s="37"/>
      <c r="K466" s="37"/>
      <c r="L466" s="37"/>
      <c r="M466" s="37"/>
      <c r="N466" s="37"/>
      <c r="O466" s="37"/>
      <c r="P466" s="66"/>
      <c r="Q466" s="48"/>
    </row>
    <row r="467" spans="1:17" s="30" customFormat="1" ht="12" customHeight="1">
      <c r="A467" s="58"/>
      <c r="B467" s="293" t="s">
        <v>59</v>
      </c>
      <c r="C467" s="293"/>
      <c r="D467" s="293"/>
      <c r="E467" s="60" t="s">
        <v>232</v>
      </c>
      <c r="F467" s="259" t="s">
        <v>75</v>
      </c>
      <c r="G467" s="259"/>
      <c r="H467" s="259"/>
      <c r="I467" s="259"/>
      <c r="J467" s="96">
        <f>J468</f>
        <v>363143.5</v>
      </c>
      <c r="K467" s="96">
        <f>K468</f>
        <v>381500</v>
      </c>
      <c r="L467" s="96">
        <f>L468</f>
        <v>381500</v>
      </c>
      <c r="M467" s="96">
        <f>M468</f>
        <v>371064</v>
      </c>
      <c r="N467" s="37">
        <f>M467/J467*100</f>
        <v>102.18109369987347</v>
      </c>
      <c r="O467" s="37">
        <f>M467/L467*100</f>
        <v>97.26448230668414</v>
      </c>
      <c r="P467" s="66"/>
      <c r="Q467" s="48"/>
    </row>
    <row r="468" spans="1:17" s="30" customFormat="1" ht="12" customHeight="1">
      <c r="A468" s="55"/>
      <c r="B468" s="279" t="s">
        <v>52</v>
      </c>
      <c r="C468" s="279"/>
      <c r="D468" s="279"/>
      <c r="E468" s="55" t="s">
        <v>233</v>
      </c>
      <c r="F468" s="256" t="s">
        <v>76</v>
      </c>
      <c r="G468" s="256"/>
      <c r="H468" s="256"/>
      <c r="I468" s="256"/>
      <c r="J468" s="70">
        <f>J470</f>
        <v>363143.5</v>
      </c>
      <c r="K468" s="70">
        <f>K470</f>
        <v>381500</v>
      </c>
      <c r="L468" s="70">
        <f>L470</f>
        <v>381500</v>
      </c>
      <c r="M468" s="70">
        <f>M470</f>
        <v>371064</v>
      </c>
      <c r="N468" s="39">
        <f>M468/J468*100</f>
        <v>102.18109369987347</v>
      </c>
      <c r="O468" s="39">
        <f>M468/L468*100</f>
        <v>97.26448230668414</v>
      </c>
      <c r="P468" s="66"/>
      <c r="Q468" s="48"/>
    </row>
    <row r="469" spans="1:17" s="30" customFormat="1" ht="12" customHeight="1">
      <c r="A469" s="55"/>
      <c r="B469" s="279" t="s">
        <v>53</v>
      </c>
      <c r="C469" s="279"/>
      <c r="D469" s="279"/>
      <c r="E469" s="341" t="s">
        <v>84</v>
      </c>
      <c r="F469" s="341"/>
      <c r="G469" s="341"/>
      <c r="H469" s="341"/>
      <c r="I469" s="341"/>
      <c r="J469" s="70"/>
      <c r="K469" s="70"/>
      <c r="L469" s="70"/>
      <c r="M469" s="70"/>
      <c r="N469" s="70"/>
      <c r="O469" s="70"/>
      <c r="P469" s="66"/>
      <c r="Q469" s="48"/>
    </row>
    <row r="470" spans="1:17" s="30" customFormat="1" ht="12" customHeight="1">
      <c r="A470" s="205">
        <v>38</v>
      </c>
      <c r="B470" s="207"/>
      <c r="C470" s="207"/>
      <c r="D470" s="208"/>
      <c r="E470" s="264" t="s">
        <v>8</v>
      </c>
      <c r="F470" s="264"/>
      <c r="G470" s="264"/>
      <c r="H470" s="264"/>
      <c r="I470" s="264"/>
      <c r="J470" s="209">
        <f>J472</f>
        <v>363143.5</v>
      </c>
      <c r="K470" s="209">
        <f>K472</f>
        <v>381500</v>
      </c>
      <c r="L470" s="209">
        <f>L472</f>
        <v>381500</v>
      </c>
      <c r="M470" s="209">
        <f>M472</f>
        <v>371064</v>
      </c>
      <c r="N470" s="209">
        <f>M470/J470*100</f>
        <v>102.18109369987347</v>
      </c>
      <c r="O470" s="188">
        <f>M470/L470*100</f>
        <v>97.26448230668414</v>
      </c>
      <c r="P470" s="66"/>
      <c r="Q470" s="48"/>
    </row>
    <row r="471" spans="1:17" s="30" customFormat="1" ht="12" customHeight="1">
      <c r="A471" s="63"/>
      <c r="B471" s="57"/>
      <c r="C471" s="57"/>
      <c r="D471" s="55"/>
      <c r="E471" s="254"/>
      <c r="F471" s="254"/>
      <c r="G471" s="254"/>
      <c r="H471" s="254"/>
      <c r="I471" s="254"/>
      <c r="J471" s="37"/>
      <c r="K471" s="37"/>
      <c r="L471" s="37"/>
      <c r="M471" s="37"/>
      <c r="N471" s="37"/>
      <c r="O471" s="37"/>
      <c r="P471" s="66"/>
      <c r="Q471" s="48"/>
    </row>
    <row r="472" spans="1:17" s="30" customFormat="1" ht="12" customHeight="1">
      <c r="A472" s="55"/>
      <c r="B472" s="56">
        <v>381</v>
      </c>
      <c r="C472" s="57"/>
      <c r="D472" s="55"/>
      <c r="E472" s="254" t="s">
        <v>21</v>
      </c>
      <c r="F472" s="254"/>
      <c r="G472" s="254"/>
      <c r="H472" s="254"/>
      <c r="I472" s="254"/>
      <c r="J472" s="64">
        <f>SUM(J473:J479)</f>
        <v>363143.5</v>
      </c>
      <c r="K472" s="64">
        <f>SUM(K473:K479)</f>
        <v>381500</v>
      </c>
      <c r="L472" s="64">
        <f>SUM(L473:L479)</f>
        <v>381500</v>
      </c>
      <c r="M472" s="64">
        <f>SUM(M473:M479)</f>
        <v>371064</v>
      </c>
      <c r="N472" s="37">
        <f>M472/J472*100</f>
        <v>102.18109369987347</v>
      </c>
      <c r="O472" s="37">
        <f>M472/L472*100</f>
        <v>97.26448230668414</v>
      </c>
      <c r="P472" s="66"/>
      <c r="Q472" s="48"/>
    </row>
    <row r="473" spans="1:17" s="30" customFormat="1" ht="12" customHeight="1">
      <c r="A473" s="55"/>
      <c r="B473" s="56"/>
      <c r="C473" s="57">
        <v>3811</v>
      </c>
      <c r="D473" s="65" t="s">
        <v>46</v>
      </c>
      <c r="E473" s="256" t="s">
        <v>77</v>
      </c>
      <c r="F473" s="256"/>
      <c r="G473" s="256"/>
      <c r="H473" s="256"/>
      <c r="I473" s="256"/>
      <c r="J473" s="66">
        <v>10000</v>
      </c>
      <c r="K473" s="66">
        <v>9000</v>
      </c>
      <c r="L473" s="66">
        <v>9000</v>
      </c>
      <c r="M473" s="66">
        <v>9000</v>
      </c>
      <c r="N473" s="39">
        <f aca="true" t="shared" si="22" ref="N473:N479">M473/J473*100</f>
        <v>90</v>
      </c>
      <c r="O473" s="39">
        <f aca="true" t="shared" si="23" ref="O473:O479">M473/L473*100</f>
        <v>100</v>
      </c>
      <c r="P473" s="66"/>
      <c r="Q473" s="48"/>
    </row>
    <row r="474" spans="1:17" s="30" customFormat="1" ht="12" customHeight="1">
      <c r="A474" s="55"/>
      <c r="B474" s="56"/>
      <c r="C474" s="57">
        <v>3811</v>
      </c>
      <c r="D474" s="65" t="s">
        <v>46</v>
      </c>
      <c r="E474" s="256" t="s">
        <v>163</v>
      </c>
      <c r="F474" s="256"/>
      <c r="G474" s="256"/>
      <c r="H474" s="256"/>
      <c r="I474" s="256"/>
      <c r="J474" s="66">
        <v>30000</v>
      </c>
      <c r="K474" s="66">
        <v>65000</v>
      </c>
      <c r="L474" s="66">
        <v>65000</v>
      </c>
      <c r="M474" s="66">
        <v>65000</v>
      </c>
      <c r="N474" s="39">
        <f t="shared" si="22"/>
        <v>216.66666666666666</v>
      </c>
      <c r="O474" s="39">
        <f t="shared" si="23"/>
        <v>100</v>
      </c>
      <c r="P474" s="66"/>
      <c r="Q474" s="48"/>
    </row>
    <row r="475" spans="1:17" s="30" customFormat="1" ht="12" customHeight="1">
      <c r="A475" s="55"/>
      <c r="B475" s="56"/>
      <c r="C475" s="57">
        <v>3811</v>
      </c>
      <c r="D475" s="65" t="s">
        <v>43</v>
      </c>
      <c r="E475" s="256" t="s">
        <v>9</v>
      </c>
      <c r="F475" s="256"/>
      <c r="G475" s="256"/>
      <c r="H475" s="256"/>
      <c r="I475" s="256"/>
      <c r="J475" s="66">
        <v>244979.5</v>
      </c>
      <c r="K475" s="66">
        <v>200000</v>
      </c>
      <c r="L475" s="66">
        <v>200000</v>
      </c>
      <c r="M475" s="66">
        <v>192000</v>
      </c>
      <c r="N475" s="39">
        <f t="shared" si="22"/>
        <v>78.37390475529585</v>
      </c>
      <c r="O475" s="39">
        <f t="shared" si="23"/>
        <v>96</v>
      </c>
      <c r="P475" s="66"/>
      <c r="Q475" s="48"/>
    </row>
    <row r="476" spans="1:17" s="30" customFormat="1" ht="12" customHeight="1">
      <c r="A476" s="55"/>
      <c r="B476" s="56"/>
      <c r="C476" s="57">
        <v>3811</v>
      </c>
      <c r="D476" s="65" t="s">
        <v>45</v>
      </c>
      <c r="E476" s="256" t="s">
        <v>315</v>
      </c>
      <c r="F476" s="256"/>
      <c r="G476" s="256"/>
      <c r="H476" s="256"/>
      <c r="I476" s="256"/>
      <c r="J476" s="66">
        <v>21000</v>
      </c>
      <c r="K476" s="66">
        <v>29000</v>
      </c>
      <c r="L476" s="66">
        <v>29000</v>
      </c>
      <c r="M476" s="66">
        <v>29000</v>
      </c>
      <c r="N476" s="39">
        <f t="shared" si="22"/>
        <v>138.0952380952381</v>
      </c>
      <c r="O476" s="39">
        <f t="shared" si="23"/>
        <v>100</v>
      </c>
      <c r="P476" s="66"/>
      <c r="Q476" s="48"/>
    </row>
    <row r="477" spans="1:17" s="30" customFormat="1" ht="12" customHeight="1">
      <c r="A477" s="55"/>
      <c r="B477" s="56"/>
      <c r="C477" s="57">
        <v>3811</v>
      </c>
      <c r="D477" s="65" t="s">
        <v>194</v>
      </c>
      <c r="E477" s="256" t="s">
        <v>93</v>
      </c>
      <c r="F477" s="256"/>
      <c r="G477" s="256"/>
      <c r="H477" s="256"/>
      <c r="I477" s="256"/>
      <c r="J477" s="66">
        <v>4000</v>
      </c>
      <c r="K477" s="66">
        <v>3500</v>
      </c>
      <c r="L477" s="66">
        <v>3500</v>
      </c>
      <c r="M477" s="66">
        <v>3500</v>
      </c>
      <c r="N477" s="39">
        <f t="shared" si="22"/>
        <v>87.5</v>
      </c>
      <c r="O477" s="39">
        <f t="shared" si="23"/>
        <v>100</v>
      </c>
      <c r="P477" s="66"/>
      <c r="Q477" s="48"/>
    </row>
    <row r="478" spans="1:17" s="30" customFormat="1" ht="12" customHeight="1">
      <c r="A478" s="55"/>
      <c r="B478" s="56"/>
      <c r="C478" s="57">
        <v>3811</v>
      </c>
      <c r="D478" s="65" t="s">
        <v>234</v>
      </c>
      <c r="E478" s="256" t="s">
        <v>149</v>
      </c>
      <c r="F478" s="256"/>
      <c r="G478" s="256"/>
      <c r="H478" s="256"/>
      <c r="I478" s="256"/>
      <c r="J478" s="66">
        <v>37000</v>
      </c>
      <c r="K478" s="66">
        <v>30000</v>
      </c>
      <c r="L478" s="66">
        <v>30000</v>
      </c>
      <c r="M478" s="66">
        <v>30000</v>
      </c>
      <c r="N478" s="39">
        <f t="shared" si="22"/>
        <v>81.08108108108108</v>
      </c>
      <c r="O478" s="39">
        <f t="shared" si="23"/>
        <v>100</v>
      </c>
      <c r="P478" s="66"/>
      <c r="Q478" s="48"/>
    </row>
    <row r="479" spans="1:17" s="30" customFormat="1" ht="12" customHeight="1">
      <c r="A479" s="55"/>
      <c r="B479" s="56"/>
      <c r="C479" s="57">
        <v>3811</v>
      </c>
      <c r="D479" s="73" t="s">
        <v>47</v>
      </c>
      <c r="E479" s="256" t="s">
        <v>22</v>
      </c>
      <c r="F479" s="256"/>
      <c r="G479" s="256"/>
      <c r="H479" s="256"/>
      <c r="I479" s="256"/>
      <c r="J479" s="66">
        <v>16164</v>
      </c>
      <c r="K479" s="66">
        <v>45000</v>
      </c>
      <c r="L479" s="66">
        <v>45000</v>
      </c>
      <c r="M479" s="66">
        <v>42564</v>
      </c>
      <c r="N479" s="39">
        <f t="shared" si="22"/>
        <v>263.3259094283593</v>
      </c>
      <c r="O479" s="39">
        <f t="shared" si="23"/>
        <v>94.58666666666666</v>
      </c>
      <c r="P479" s="66"/>
      <c r="Q479" s="48"/>
    </row>
    <row r="480" spans="1:17" s="30" customFormat="1" ht="32.25" customHeight="1">
      <c r="A480" s="55"/>
      <c r="B480" s="56"/>
      <c r="C480" s="57"/>
      <c r="D480" s="65"/>
      <c r="E480" s="256"/>
      <c r="F480" s="256"/>
      <c r="G480" s="256"/>
      <c r="H480" s="256"/>
      <c r="I480" s="256"/>
      <c r="J480" s="66"/>
      <c r="K480" s="66"/>
      <c r="L480" s="66"/>
      <c r="M480" s="66"/>
      <c r="N480" s="66"/>
      <c r="O480" s="66"/>
      <c r="P480" s="66"/>
      <c r="Q480" s="48"/>
    </row>
    <row r="481" spans="1:17" s="3" customFormat="1" ht="12" customHeight="1">
      <c r="A481" s="214"/>
      <c r="B481" s="215" t="s">
        <v>103</v>
      </c>
      <c r="C481" s="216"/>
      <c r="D481" s="214"/>
      <c r="E481" s="342" t="s">
        <v>150</v>
      </c>
      <c r="F481" s="342"/>
      <c r="G481" s="342"/>
      <c r="H481" s="342"/>
      <c r="I481" s="342"/>
      <c r="J481" s="217">
        <f>J483+J493+J568+J584</f>
        <v>1482448.44</v>
      </c>
      <c r="K481" s="217">
        <f>K483+K493+K568+K584</f>
        <v>1998196</v>
      </c>
      <c r="L481" s="217">
        <f>L483+L493+L568+L584</f>
        <v>1998196</v>
      </c>
      <c r="M481" s="217">
        <f>M483+M493+M568+M584</f>
        <v>1873469.6099999999</v>
      </c>
      <c r="N481" s="217">
        <f>M481/J481*100</f>
        <v>126.3767129735723</v>
      </c>
      <c r="O481" s="218">
        <f>M481/L481*100</f>
        <v>93.75805026133573</v>
      </c>
      <c r="P481" s="91"/>
      <c r="Q481" s="1"/>
    </row>
    <row r="482" spans="1:17" s="30" customFormat="1" ht="12" customHeight="1">
      <c r="A482" s="55"/>
      <c r="B482" s="57"/>
      <c r="C482" s="57"/>
      <c r="D482" s="55"/>
      <c r="E482" s="256"/>
      <c r="F482" s="256"/>
      <c r="G482" s="256"/>
      <c r="H482" s="256"/>
      <c r="I482" s="256"/>
      <c r="J482" s="37"/>
      <c r="K482" s="37"/>
      <c r="L482" s="37"/>
      <c r="M482" s="37"/>
      <c r="N482" s="37"/>
      <c r="O482" s="37"/>
      <c r="P482" s="66"/>
      <c r="Q482" s="48"/>
    </row>
    <row r="483" spans="1:17" s="30" customFormat="1" ht="12" customHeight="1">
      <c r="A483" s="55"/>
      <c r="B483" s="294" t="s">
        <v>78</v>
      </c>
      <c r="C483" s="258"/>
      <c r="D483" s="258"/>
      <c r="E483" s="352" t="s">
        <v>364</v>
      </c>
      <c r="F483" s="352"/>
      <c r="G483" s="352"/>
      <c r="H483" s="352"/>
      <c r="I483" s="352"/>
      <c r="J483" s="64">
        <f>J485</f>
        <v>82153.3</v>
      </c>
      <c r="K483" s="64">
        <f>K485</f>
        <v>80000</v>
      </c>
      <c r="L483" s="64">
        <f>L485</f>
        <v>80000</v>
      </c>
      <c r="M483" s="64">
        <f>M485</f>
        <v>71912.54</v>
      </c>
      <c r="N483" s="37">
        <f>M483/J483*100</f>
        <v>87.53457256129697</v>
      </c>
      <c r="O483" s="37">
        <f>M483/L483*100</f>
        <v>89.89067499999999</v>
      </c>
      <c r="P483" s="66"/>
      <c r="Q483" s="48"/>
    </row>
    <row r="484" spans="1:17" s="30" customFormat="1" ht="12" customHeight="1">
      <c r="A484" s="55"/>
      <c r="B484" s="61"/>
      <c r="C484" s="149"/>
      <c r="D484" s="59"/>
      <c r="E484" s="259"/>
      <c r="F484" s="259"/>
      <c r="G484" s="259"/>
      <c r="H484" s="259"/>
      <c r="I484" s="259"/>
      <c r="J484" s="96"/>
      <c r="K484" s="96"/>
      <c r="L484" s="96"/>
      <c r="M484" s="96"/>
      <c r="N484" s="96"/>
      <c r="O484" s="96"/>
      <c r="P484" s="66"/>
      <c r="Q484" s="48"/>
    </row>
    <row r="485" spans="1:17" s="30" customFormat="1" ht="12" customHeight="1">
      <c r="A485" s="58"/>
      <c r="B485" s="293" t="s">
        <v>59</v>
      </c>
      <c r="C485" s="293"/>
      <c r="D485" s="293"/>
      <c r="E485" s="60" t="s">
        <v>235</v>
      </c>
      <c r="F485" s="259" t="s">
        <v>151</v>
      </c>
      <c r="G485" s="259"/>
      <c r="H485" s="259"/>
      <c r="I485" s="259"/>
      <c r="J485" s="96">
        <f>J486</f>
        <v>82153.3</v>
      </c>
      <c r="K485" s="96">
        <f>K486</f>
        <v>80000</v>
      </c>
      <c r="L485" s="96">
        <f>L486</f>
        <v>80000</v>
      </c>
      <c r="M485" s="96">
        <f>M486</f>
        <v>71912.54</v>
      </c>
      <c r="N485" s="37">
        <f>M485/J485*100</f>
        <v>87.53457256129697</v>
      </c>
      <c r="O485" s="37">
        <f>M485/L485*100</f>
        <v>89.89067499999999</v>
      </c>
      <c r="P485" s="66"/>
      <c r="Q485" s="48"/>
    </row>
    <row r="486" spans="1:17" s="30" customFormat="1" ht="12" customHeight="1">
      <c r="A486" s="55"/>
      <c r="B486" s="279" t="s">
        <v>52</v>
      </c>
      <c r="C486" s="279"/>
      <c r="D486" s="279"/>
      <c r="E486" s="55" t="s">
        <v>236</v>
      </c>
      <c r="F486" s="256" t="s">
        <v>180</v>
      </c>
      <c r="G486" s="256"/>
      <c r="H486" s="256"/>
      <c r="I486" s="256"/>
      <c r="J486" s="70">
        <f>J488</f>
        <v>82153.3</v>
      </c>
      <c r="K486" s="70">
        <f>K488</f>
        <v>80000</v>
      </c>
      <c r="L486" s="70">
        <f>L488</f>
        <v>80000</v>
      </c>
      <c r="M486" s="70">
        <f>M488</f>
        <v>71912.54</v>
      </c>
      <c r="N486" s="39">
        <f>M486/J486*100</f>
        <v>87.53457256129697</v>
      </c>
      <c r="O486" s="39">
        <f>M486/L486*100</f>
        <v>89.89067499999999</v>
      </c>
      <c r="P486" s="66"/>
      <c r="Q486" s="48"/>
    </row>
    <row r="487" spans="1:17" s="30" customFormat="1" ht="12" customHeight="1">
      <c r="A487" s="55"/>
      <c r="B487" s="279" t="s">
        <v>53</v>
      </c>
      <c r="C487" s="279"/>
      <c r="D487" s="279"/>
      <c r="E487" s="341" t="s">
        <v>84</v>
      </c>
      <c r="F487" s="341"/>
      <c r="G487" s="341"/>
      <c r="H487" s="341"/>
      <c r="I487" s="341"/>
      <c r="J487" s="70"/>
      <c r="K487" s="70"/>
      <c r="L487" s="70"/>
      <c r="M487" s="70"/>
      <c r="N487" s="70"/>
      <c r="O487" s="70"/>
      <c r="P487" s="66"/>
      <c r="Q487" s="48"/>
    </row>
    <row r="488" spans="1:17" s="30" customFormat="1" ht="12" customHeight="1">
      <c r="A488" s="199">
        <v>36</v>
      </c>
      <c r="B488" s="200"/>
      <c r="C488" s="200"/>
      <c r="D488" s="201"/>
      <c r="E488" s="261" t="s">
        <v>175</v>
      </c>
      <c r="F488" s="261"/>
      <c r="G488" s="261"/>
      <c r="H488" s="261"/>
      <c r="I488" s="261"/>
      <c r="J488" s="202">
        <f>J490</f>
        <v>82153.3</v>
      </c>
      <c r="K488" s="202">
        <f>K490</f>
        <v>80000</v>
      </c>
      <c r="L488" s="202">
        <f>L490</f>
        <v>80000</v>
      </c>
      <c r="M488" s="202">
        <f>M490</f>
        <v>71912.54</v>
      </c>
      <c r="N488" s="209">
        <f>M488/J488*100</f>
        <v>87.53457256129697</v>
      </c>
      <c r="O488" s="188">
        <f>M488/L488*100</f>
        <v>89.89067499999999</v>
      </c>
      <c r="P488" s="66"/>
      <c r="Q488" s="48"/>
    </row>
    <row r="489" spans="2:17" s="30" customFormat="1" ht="12" customHeight="1">
      <c r="B489" s="45"/>
      <c r="C489" s="45"/>
      <c r="E489" s="253"/>
      <c r="F489" s="253"/>
      <c r="G489" s="253"/>
      <c r="H489" s="253"/>
      <c r="I489" s="253"/>
      <c r="J489" s="66"/>
      <c r="K489" s="66"/>
      <c r="L489" s="66"/>
      <c r="M489" s="66"/>
      <c r="N489" s="66"/>
      <c r="O489" s="66"/>
      <c r="P489" s="66"/>
      <c r="Q489" s="48"/>
    </row>
    <row r="490" spans="2:17" s="30" customFormat="1" ht="12" customHeight="1">
      <c r="B490" s="50">
        <v>366</v>
      </c>
      <c r="C490" s="50"/>
      <c r="D490" s="49"/>
      <c r="E490" s="269" t="s">
        <v>177</v>
      </c>
      <c r="F490" s="269"/>
      <c r="G490" s="269"/>
      <c r="H490" s="269"/>
      <c r="I490" s="269"/>
      <c r="J490" s="92">
        <f>J491</f>
        <v>82153.3</v>
      </c>
      <c r="K490" s="92">
        <f>K491</f>
        <v>80000</v>
      </c>
      <c r="L490" s="92">
        <f>L491</f>
        <v>80000</v>
      </c>
      <c r="M490" s="92">
        <f>M491</f>
        <v>71912.54</v>
      </c>
      <c r="N490" s="37">
        <f>M490/J490*100</f>
        <v>87.53457256129697</v>
      </c>
      <c r="O490" s="37">
        <f>M490/L490*100</f>
        <v>89.89067499999999</v>
      </c>
      <c r="P490" s="66"/>
      <c r="Q490" s="48"/>
    </row>
    <row r="491" spans="2:17" s="30" customFormat="1" ht="12" customHeight="1">
      <c r="B491" s="45"/>
      <c r="C491" s="45">
        <v>3661</v>
      </c>
      <c r="D491" s="73" t="s">
        <v>186</v>
      </c>
      <c r="E491" s="253" t="s">
        <v>178</v>
      </c>
      <c r="F491" s="253"/>
      <c r="G491" s="253"/>
      <c r="H491" s="253"/>
      <c r="I491" s="253"/>
      <c r="J491" s="66">
        <v>82153.3</v>
      </c>
      <c r="K491" s="66">
        <v>80000</v>
      </c>
      <c r="L491" s="66">
        <v>80000</v>
      </c>
      <c r="M491" s="66">
        <v>71912.54</v>
      </c>
      <c r="N491" s="39">
        <f>M491/J491*100</f>
        <v>87.53457256129697</v>
      </c>
      <c r="O491" s="39">
        <f>M491/L491*100</f>
        <v>89.89067499999999</v>
      </c>
      <c r="P491" s="66"/>
      <c r="Q491" s="48"/>
    </row>
    <row r="492" spans="1:17" s="30" customFormat="1" ht="12" customHeight="1">
      <c r="A492" s="55"/>
      <c r="B492" s="61"/>
      <c r="C492" s="149"/>
      <c r="D492" s="59"/>
      <c r="E492" s="259"/>
      <c r="F492" s="259"/>
      <c r="G492" s="259"/>
      <c r="H492" s="259"/>
      <c r="I492" s="259"/>
      <c r="J492" s="96"/>
      <c r="K492" s="96"/>
      <c r="L492" s="96"/>
      <c r="M492" s="96"/>
      <c r="N492" s="96"/>
      <c r="O492" s="96"/>
      <c r="P492" s="66"/>
      <c r="Q492" s="48"/>
    </row>
    <row r="493" spans="2:16" s="30" customFormat="1" ht="12" customHeight="1">
      <c r="B493" s="276" t="s">
        <v>329</v>
      </c>
      <c r="C493" s="258"/>
      <c r="D493" s="258"/>
      <c r="E493" s="277" t="s">
        <v>330</v>
      </c>
      <c r="F493" s="277"/>
      <c r="G493" s="277"/>
      <c r="H493" s="277"/>
      <c r="I493" s="277"/>
      <c r="J493" s="92">
        <f>SUM(J497)</f>
        <v>1180752.4</v>
      </c>
      <c r="K493" s="92">
        <f>SUM(K497)</f>
        <v>1672596</v>
      </c>
      <c r="L493" s="92">
        <f>SUM(L497)</f>
        <v>1672596</v>
      </c>
      <c r="M493" s="92">
        <f>SUM(M497)</f>
        <v>1574739.5</v>
      </c>
      <c r="N493" s="37">
        <f>M493/J493*100</f>
        <v>133.36746128993684</v>
      </c>
      <c r="O493" s="92">
        <f>M493/L493*100</f>
        <v>94.14942400914506</v>
      </c>
      <c r="P493" s="66"/>
    </row>
    <row r="494" spans="2:16" s="113" customFormat="1" ht="12" customHeight="1">
      <c r="B494" s="164"/>
      <c r="C494" s="120"/>
      <c r="E494" s="114"/>
      <c r="F494" s="114"/>
      <c r="G494" s="114"/>
      <c r="H494" s="114"/>
      <c r="I494" s="114"/>
      <c r="J494" s="115"/>
      <c r="K494" s="115"/>
      <c r="L494" s="115"/>
      <c r="M494" s="115"/>
      <c r="N494" s="115"/>
      <c r="O494" s="115"/>
      <c r="P494" s="116"/>
    </row>
    <row r="495" spans="1:16" s="113" customFormat="1" ht="12" customHeight="1">
      <c r="A495" s="269" t="s">
        <v>331</v>
      </c>
      <c r="B495" s="269"/>
      <c r="C495" s="269"/>
      <c r="D495" s="269"/>
      <c r="E495" s="269"/>
      <c r="F495" s="269"/>
      <c r="G495" s="269"/>
      <c r="H495" s="269"/>
      <c r="I495" s="269"/>
      <c r="J495" s="115"/>
      <c r="K495" s="115"/>
      <c r="L495" s="115"/>
      <c r="M495" s="115"/>
      <c r="N495" s="115"/>
      <c r="O495" s="115"/>
      <c r="P495" s="116"/>
    </row>
    <row r="496" spans="2:16" s="113" customFormat="1" ht="12" customHeight="1">
      <c r="B496" s="157"/>
      <c r="C496" s="157"/>
      <c r="D496" s="117"/>
      <c r="E496" s="278"/>
      <c r="F496" s="278"/>
      <c r="G496" s="278"/>
      <c r="H496" s="278"/>
      <c r="I496" s="278"/>
      <c r="J496" s="118"/>
      <c r="K496" s="118"/>
      <c r="L496" s="118"/>
      <c r="M496" s="118"/>
      <c r="N496" s="118"/>
      <c r="O496" s="118"/>
      <c r="P496" s="116"/>
    </row>
    <row r="497" spans="1:15" s="30" customFormat="1" ht="12.75" customHeight="1">
      <c r="A497" s="55"/>
      <c r="B497" s="259" t="s">
        <v>51</v>
      </c>
      <c r="C497" s="275"/>
      <c r="D497" s="275"/>
      <c r="E497" s="119" t="s">
        <v>237</v>
      </c>
      <c r="F497" s="344" t="s">
        <v>332</v>
      </c>
      <c r="G497" s="258"/>
      <c r="H497" s="258"/>
      <c r="I497" s="258"/>
      <c r="J497" s="96">
        <f>SUM(J498+J511)</f>
        <v>1180752.4</v>
      </c>
      <c r="K497" s="96">
        <f>SUM(K498+K511)</f>
        <v>1672596</v>
      </c>
      <c r="L497" s="96">
        <f>SUM(L498+L511)</f>
        <v>1672596</v>
      </c>
      <c r="M497" s="96">
        <f>SUM(M498+M511)</f>
        <v>1574739.5</v>
      </c>
      <c r="N497" s="37">
        <f>M497/J497*100</f>
        <v>133.36746128993684</v>
      </c>
      <c r="O497" s="92">
        <f>M497/L497*100</f>
        <v>94.14942400914506</v>
      </c>
    </row>
    <row r="498" spans="1:15" s="30" customFormat="1" ht="12.75" customHeight="1">
      <c r="A498" s="55"/>
      <c r="B498" s="254" t="s">
        <v>52</v>
      </c>
      <c r="C498" s="269"/>
      <c r="D498" s="269"/>
      <c r="E498" s="30" t="s">
        <v>238</v>
      </c>
      <c r="F498" s="271" t="s">
        <v>57</v>
      </c>
      <c r="G498" s="258"/>
      <c r="H498" s="258"/>
      <c r="I498" s="258"/>
      <c r="J498" s="70">
        <f>J500</f>
        <v>670166.97</v>
      </c>
      <c r="K498" s="70">
        <f>K500</f>
        <v>867000</v>
      </c>
      <c r="L498" s="70">
        <f>L500</f>
        <v>867000</v>
      </c>
      <c r="M498" s="70">
        <f>M500</f>
        <v>857824.01</v>
      </c>
      <c r="N498" s="39">
        <f>M498/J498*100</f>
        <v>128.0015351995041</v>
      </c>
      <c r="O498" s="66">
        <f>M498/L498*100</f>
        <v>98.94163898500577</v>
      </c>
    </row>
    <row r="499" spans="1:15" s="30" customFormat="1" ht="21" customHeight="1">
      <c r="A499" s="55"/>
      <c r="B499" s="152" t="s">
        <v>53</v>
      </c>
      <c r="C499" s="57"/>
      <c r="D499" s="55"/>
      <c r="E499" s="348" t="s">
        <v>433</v>
      </c>
      <c r="F499" s="349"/>
      <c r="G499" s="349"/>
      <c r="H499" s="349"/>
      <c r="I499" s="349"/>
      <c r="J499" s="70"/>
      <c r="K499" s="70"/>
      <c r="L499" s="70"/>
      <c r="M499" s="70"/>
      <c r="N499" s="70"/>
      <c r="O499" s="70"/>
    </row>
    <row r="500" spans="1:15" s="30" customFormat="1" ht="12.75" customHeight="1">
      <c r="A500" s="205">
        <v>31</v>
      </c>
      <c r="B500" s="207" t="s">
        <v>2</v>
      </c>
      <c r="C500" s="207"/>
      <c r="D500" s="208"/>
      <c r="E500" s="264" t="s">
        <v>333</v>
      </c>
      <c r="F500" s="264"/>
      <c r="G500" s="264"/>
      <c r="H500" s="264"/>
      <c r="I500" s="264"/>
      <c r="J500" s="209">
        <f>J502+J505+J508</f>
        <v>670166.97</v>
      </c>
      <c r="K500" s="209">
        <f>K502+K505+K508</f>
        <v>867000</v>
      </c>
      <c r="L500" s="209">
        <f>L502+L505+L508</f>
        <v>867000</v>
      </c>
      <c r="M500" s="209">
        <f>M502+M505+M508</f>
        <v>857824.01</v>
      </c>
      <c r="N500" s="209">
        <f>M500/J500*100</f>
        <v>128.0015351995041</v>
      </c>
      <c r="O500" s="202">
        <f>M500/L500*100</f>
        <v>98.94163898500577</v>
      </c>
    </row>
    <row r="501" spans="1:15" s="30" customFormat="1" ht="12.75" customHeight="1">
      <c r="A501" s="63"/>
      <c r="B501" s="57"/>
      <c r="C501" s="57"/>
      <c r="D501" s="55"/>
      <c r="E501" s="256"/>
      <c r="F501" s="256"/>
      <c r="G501" s="256"/>
      <c r="H501" s="256"/>
      <c r="I501" s="256"/>
      <c r="J501" s="70"/>
      <c r="K501" s="70"/>
      <c r="L501" s="70"/>
      <c r="M501" s="70"/>
      <c r="N501" s="70"/>
      <c r="O501" s="70"/>
    </row>
    <row r="502" spans="1:15" s="30" customFormat="1" ht="12.75" customHeight="1">
      <c r="A502" s="55"/>
      <c r="B502" s="56">
        <v>311</v>
      </c>
      <c r="C502" s="57"/>
      <c r="D502" s="55"/>
      <c r="E502" s="254" t="s">
        <v>90</v>
      </c>
      <c r="F502" s="254"/>
      <c r="G502" s="254"/>
      <c r="H502" s="254"/>
      <c r="I502" s="254"/>
      <c r="J502" s="64">
        <f>J503</f>
        <v>571186.09</v>
      </c>
      <c r="K502" s="64">
        <f>K503</f>
        <v>725000</v>
      </c>
      <c r="L502" s="64">
        <f>L503</f>
        <v>725000</v>
      </c>
      <c r="M502" s="64">
        <f>M503</f>
        <v>718684.28</v>
      </c>
      <c r="N502" s="37">
        <f>M502/J502*100</f>
        <v>125.8231411062549</v>
      </c>
      <c r="O502" s="92">
        <f>M502/L502*100</f>
        <v>99.12886620689656</v>
      </c>
    </row>
    <row r="503" spans="1:15" s="30" customFormat="1" ht="12.75" customHeight="1">
      <c r="A503" s="55"/>
      <c r="B503" s="57"/>
      <c r="C503" s="57">
        <v>3111</v>
      </c>
      <c r="D503" s="65" t="s">
        <v>48</v>
      </c>
      <c r="E503" s="256" t="s">
        <v>334</v>
      </c>
      <c r="F503" s="256"/>
      <c r="G503" s="256"/>
      <c r="H503" s="256"/>
      <c r="I503" s="256"/>
      <c r="J503" s="66">
        <v>571186.09</v>
      </c>
      <c r="K503" s="66">
        <v>725000</v>
      </c>
      <c r="L503" s="66">
        <v>725000</v>
      </c>
      <c r="M503" s="66">
        <v>718684.28</v>
      </c>
      <c r="N503" s="39">
        <f>M503/J503*100</f>
        <v>125.8231411062549</v>
      </c>
      <c r="O503" s="66">
        <f>M503/L503*100</f>
        <v>99.12886620689656</v>
      </c>
    </row>
    <row r="504" spans="1:15" s="30" customFormat="1" ht="12.75" customHeight="1">
      <c r="A504" s="55"/>
      <c r="B504" s="57"/>
      <c r="C504" s="57"/>
      <c r="D504" s="65"/>
      <c r="E504" s="256"/>
      <c r="F504" s="256"/>
      <c r="G504" s="256"/>
      <c r="H504" s="256"/>
      <c r="I504" s="256"/>
      <c r="J504" s="70"/>
      <c r="K504" s="70"/>
      <c r="L504" s="70"/>
      <c r="M504" s="66"/>
      <c r="N504" s="70"/>
      <c r="O504" s="70"/>
    </row>
    <row r="505" spans="1:15" s="30" customFormat="1" ht="12.75" customHeight="1">
      <c r="A505" s="55"/>
      <c r="B505" s="56">
        <v>312</v>
      </c>
      <c r="C505" s="57"/>
      <c r="D505" s="65"/>
      <c r="E505" s="254" t="s">
        <v>335</v>
      </c>
      <c r="F505" s="254"/>
      <c r="G505" s="254"/>
      <c r="H505" s="254"/>
      <c r="I505" s="254"/>
      <c r="J505" s="64">
        <f>J506</f>
        <v>51850</v>
      </c>
      <c r="K505" s="64">
        <f>K506</f>
        <v>75000</v>
      </c>
      <c r="L505" s="64">
        <f>L506</f>
        <v>75000</v>
      </c>
      <c r="M505" s="64">
        <f>M506</f>
        <v>73300</v>
      </c>
      <c r="N505" s="37">
        <f>M505/J505*100</f>
        <v>141.36933461909354</v>
      </c>
      <c r="O505" s="92">
        <f>M505/L505*100</f>
        <v>97.73333333333333</v>
      </c>
    </row>
    <row r="506" spans="1:15" s="30" customFormat="1" ht="12.75" customHeight="1">
      <c r="A506" s="55"/>
      <c r="B506" s="57"/>
      <c r="C506" s="57">
        <v>3121</v>
      </c>
      <c r="D506" s="65" t="s">
        <v>48</v>
      </c>
      <c r="E506" s="256" t="s">
        <v>335</v>
      </c>
      <c r="F506" s="256"/>
      <c r="G506" s="256"/>
      <c r="H506" s="256"/>
      <c r="I506" s="256"/>
      <c r="J506" s="66">
        <v>51850</v>
      </c>
      <c r="K506" s="66">
        <v>75000</v>
      </c>
      <c r="L506" s="66">
        <v>75000</v>
      </c>
      <c r="M506" s="66">
        <v>73300</v>
      </c>
      <c r="N506" s="39">
        <f>M506/J506*100</f>
        <v>141.36933461909354</v>
      </c>
      <c r="O506" s="66">
        <f>M506/L506*100</f>
        <v>97.73333333333333</v>
      </c>
    </row>
    <row r="507" spans="1:15" s="30" customFormat="1" ht="12.75" customHeight="1">
      <c r="A507" s="55"/>
      <c r="B507" s="57"/>
      <c r="C507" s="57"/>
      <c r="D507" s="65"/>
      <c r="E507" s="256"/>
      <c r="F507" s="256"/>
      <c r="G507" s="256"/>
      <c r="H507" s="256"/>
      <c r="I507" s="256"/>
      <c r="J507" s="70"/>
      <c r="K507" s="70"/>
      <c r="L507" s="70"/>
      <c r="M507" s="66"/>
      <c r="N507" s="70"/>
      <c r="O507" s="70"/>
    </row>
    <row r="508" spans="1:15" s="30" customFormat="1" ht="12.75" customHeight="1">
      <c r="A508" s="55"/>
      <c r="B508" s="56">
        <v>313</v>
      </c>
      <c r="C508" s="57"/>
      <c r="D508" s="65"/>
      <c r="E508" s="254" t="s">
        <v>336</v>
      </c>
      <c r="F508" s="254"/>
      <c r="G508" s="254"/>
      <c r="H508" s="254"/>
      <c r="I508" s="254"/>
      <c r="J508" s="64">
        <f>SUM(J509:J509)</f>
        <v>47130.88</v>
      </c>
      <c r="K508" s="64">
        <f>SUM(K509:K509)</f>
        <v>67000</v>
      </c>
      <c r="L508" s="64">
        <f>SUM(L509:L509)</f>
        <v>67000</v>
      </c>
      <c r="M508" s="64">
        <f>SUM(M509:M509)</f>
        <v>65839.73</v>
      </c>
      <c r="N508" s="37">
        <f>M508/J508*100</f>
        <v>139.69552446294233</v>
      </c>
      <c r="O508" s="92">
        <f>M508/L508*100</f>
        <v>98.26825373134328</v>
      </c>
    </row>
    <row r="509" spans="1:15" s="30" customFormat="1" ht="12.75" customHeight="1">
      <c r="A509" s="55"/>
      <c r="B509" s="57"/>
      <c r="C509" s="57">
        <v>3132</v>
      </c>
      <c r="D509" s="65" t="s">
        <v>48</v>
      </c>
      <c r="E509" s="256" t="s">
        <v>337</v>
      </c>
      <c r="F509" s="256"/>
      <c r="G509" s="256"/>
      <c r="H509" s="256"/>
      <c r="I509" s="256"/>
      <c r="J509" s="66">
        <v>47130.88</v>
      </c>
      <c r="K509" s="66">
        <v>67000</v>
      </c>
      <c r="L509" s="66">
        <v>67000</v>
      </c>
      <c r="M509" s="66">
        <v>65839.73</v>
      </c>
      <c r="N509" s="39">
        <f>M509/J509*100</f>
        <v>139.69552446294233</v>
      </c>
      <c r="O509" s="66">
        <f>M509/L509*100</f>
        <v>98.26825373134328</v>
      </c>
    </row>
    <row r="510" spans="1:15" s="30" customFormat="1" ht="12.75" customHeight="1">
      <c r="A510" s="55"/>
      <c r="B510" s="57"/>
      <c r="C510" s="57"/>
      <c r="D510" s="65"/>
      <c r="E510" s="256"/>
      <c r="F510" s="256"/>
      <c r="G510" s="256"/>
      <c r="H510" s="256"/>
      <c r="I510" s="256"/>
      <c r="J510" s="70"/>
      <c r="K510" s="70"/>
      <c r="L510" s="70"/>
      <c r="M510" s="70"/>
      <c r="N510" s="70"/>
      <c r="O510" s="70"/>
    </row>
    <row r="511" spans="1:15" s="30" customFormat="1" ht="12.75" customHeight="1">
      <c r="A511" s="55"/>
      <c r="B511" s="272" t="s">
        <v>338</v>
      </c>
      <c r="C511" s="258"/>
      <c r="D511" s="258"/>
      <c r="E511" s="258"/>
      <c r="F511" s="258"/>
      <c r="G511" s="258"/>
      <c r="H511" s="258"/>
      <c r="I511" s="258"/>
      <c r="J511" s="70">
        <f>SUM(J513+J547+J558+J553)</f>
        <v>510585.43000000005</v>
      </c>
      <c r="K511" s="70">
        <f>SUM(K513+K547+K558+K553)</f>
        <v>805596</v>
      </c>
      <c r="L511" s="70">
        <f>SUM(L513+L547+L558+L553)</f>
        <v>805596</v>
      </c>
      <c r="M511" s="70">
        <f>SUM(M513+M547+M558+M553)</f>
        <v>716915.49</v>
      </c>
      <c r="N511" s="39">
        <f>M511/J511*100</f>
        <v>140.41048723227374</v>
      </c>
      <c r="O511" s="66">
        <f>M511/L511*100</f>
        <v>88.99193764616507</v>
      </c>
    </row>
    <row r="512" spans="1:16" s="30" customFormat="1" ht="12.75" customHeight="1">
      <c r="A512" s="55"/>
      <c r="B512" s="273" t="s">
        <v>365</v>
      </c>
      <c r="C512" s="274"/>
      <c r="D512" s="274"/>
      <c r="E512" s="274"/>
      <c r="F512" s="274"/>
      <c r="G512" s="274"/>
      <c r="H512" s="274"/>
      <c r="I512" s="274"/>
      <c r="J512" s="173"/>
      <c r="K512" s="70"/>
      <c r="L512" s="70"/>
      <c r="M512" s="70"/>
      <c r="N512" s="70"/>
      <c r="O512" s="70"/>
      <c r="P512" s="70"/>
    </row>
    <row r="513" spans="1:15" s="30" customFormat="1" ht="12.75" customHeight="1">
      <c r="A513" s="205">
        <v>32</v>
      </c>
      <c r="B513" s="207"/>
      <c r="C513" s="207"/>
      <c r="D513" s="208"/>
      <c r="E513" s="264" t="s">
        <v>3</v>
      </c>
      <c r="F513" s="264"/>
      <c r="G513" s="264"/>
      <c r="H513" s="264"/>
      <c r="I513" s="264"/>
      <c r="J513" s="209">
        <f>J515+J521+J529+J540</f>
        <v>446016.52</v>
      </c>
      <c r="K513" s="209">
        <f>K515+K521+K529+K540</f>
        <v>757896</v>
      </c>
      <c r="L513" s="209">
        <f>L515+L521+L529+L540</f>
        <v>757896</v>
      </c>
      <c r="M513" s="209">
        <f>M515+M521+M529+M540</f>
        <v>679787.42</v>
      </c>
      <c r="N513" s="209">
        <f>M513/J513*100</f>
        <v>152.41305860150652</v>
      </c>
      <c r="O513" s="202">
        <f>M513/L513*100</f>
        <v>89.69402398218226</v>
      </c>
    </row>
    <row r="514" spans="1:15" s="30" customFormat="1" ht="12.75" customHeight="1">
      <c r="A514" s="63"/>
      <c r="B514" s="57"/>
      <c r="C514" s="57"/>
      <c r="D514" s="55"/>
      <c r="E514" s="256"/>
      <c r="F514" s="256"/>
      <c r="G514" s="256"/>
      <c r="H514" s="256"/>
      <c r="I514" s="256"/>
      <c r="J514" s="70"/>
      <c r="K514" s="70"/>
      <c r="L514" s="70"/>
      <c r="M514" s="70"/>
      <c r="N514" s="70"/>
      <c r="O514" s="70"/>
    </row>
    <row r="515" spans="1:15" s="30" customFormat="1" ht="12.75" customHeight="1">
      <c r="A515" s="55"/>
      <c r="B515" s="56">
        <v>321</v>
      </c>
      <c r="C515" s="57"/>
      <c r="D515" s="55"/>
      <c r="E515" s="254" t="s">
        <v>339</v>
      </c>
      <c r="F515" s="254"/>
      <c r="G515" s="254"/>
      <c r="H515" s="254"/>
      <c r="I515" s="254"/>
      <c r="J515" s="64">
        <f>SUM(J516:J519)</f>
        <v>30386.489999999998</v>
      </c>
      <c r="K515" s="64">
        <f>SUM(K516:K519)</f>
        <v>53000</v>
      </c>
      <c r="L515" s="64">
        <f>SUM(L516:L519)</f>
        <v>53000</v>
      </c>
      <c r="M515" s="64">
        <f>SUM(M516:M519)</f>
        <v>47659</v>
      </c>
      <c r="N515" s="37">
        <f>M515/J515*100</f>
        <v>156.84272846255033</v>
      </c>
      <c r="O515" s="92">
        <f>M515/L515*100</f>
        <v>89.92264150943396</v>
      </c>
    </row>
    <row r="516" spans="1:15" s="30" customFormat="1" ht="12.75" customHeight="1">
      <c r="A516" s="55"/>
      <c r="B516" s="57"/>
      <c r="C516" s="57">
        <v>3211</v>
      </c>
      <c r="D516" s="65" t="s">
        <v>48</v>
      </c>
      <c r="E516" s="256" t="s">
        <v>340</v>
      </c>
      <c r="F516" s="256"/>
      <c r="G516" s="256"/>
      <c r="H516" s="256"/>
      <c r="I516" s="256"/>
      <c r="J516" s="66">
        <v>0</v>
      </c>
      <c r="K516" s="66">
        <v>4000</v>
      </c>
      <c r="L516" s="66">
        <v>4000</v>
      </c>
      <c r="M516" s="66">
        <v>4487</v>
      </c>
      <c r="N516" s="39">
        <v>0</v>
      </c>
      <c r="O516" s="66">
        <f>M516/L516*100</f>
        <v>112.175</v>
      </c>
    </row>
    <row r="517" spans="1:15" s="30" customFormat="1" ht="12.75" customHeight="1">
      <c r="A517" s="55"/>
      <c r="B517" s="57"/>
      <c r="C517" s="57">
        <v>3212</v>
      </c>
      <c r="D517" s="65" t="s">
        <v>48</v>
      </c>
      <c r="E517" s="256" t="s">
        <v>341</v>
      </c>
      <c r="F517" s="256"/>
      <c r="G517" s="256"/>
      <c r="H517" s="256"/>
      <c r="I517" s="256"/>
      <c r="J517" s="66">
        <v>22375</v>
      </c>
      <c r="K517" s="66">
        <v>38000</v>
      </c>
      <c r="L517" s="66">
        <v>38000</v>
      </c>
      <c r="M517" s="66">
        <v>36056</v>
      </c>
      <c r="N517" s="39">
        <f>M517/J517*100</f>
        <v>161.1441340782123</v>
      </c>
      <c r="O517" s="66">
        <f>M517/L517*100</f>
        <v>94.8842105263158</v>
      </c>
    </row>
    <row r="518" spans="1:15" s="30" customFormat="1" ht="12.75" customHeight="1">
      <c r="A518" s="55"/>
      <c r="B518" s="57"/>
      <c r="C518" s="57">
        <v>3213</v>
      </c>
      <c r="D518" s="65" t="s">
        <v>48</v>
      </c>
      <c r="E518" s="256" t="s">
        <v>342</v>
      </c>
      <c r="F518" s="256"/>
      <c r="G518" s="256"/>
      <c r="H518" s="256"/>
      <c r="I518" s="256"/>
      <c r="J518" s="66">
        <v>2119.49</v>
      </c>
      <c r="K518" s="66">
        <v>3000</v>
      </c>
      <c r="L518" s="66">
        <v>3000</v>
      </c>
      <c r="M518" s="70">
        <v>800</v>
      </c>
      <c r="N518" s="39">
        <f>M518/J518*100</f>
        <v>37.744929204667166</v>
      </c>
      <c r="O518" s="66">
        <f>M518/L518*100</f>
        <v>26.666666666666668</v>
      </c>
    </row>
    <row r="519" spans="1:15" s="107" customFormat="1" ht="12.75" customHeight="1">
      <c r="A519" s="30"/>
      <c r="B519" s="45"/>
      <c r="C519" s="45">
        <v>3214</v>
      </c>
      <c r="D519" s="73" t="s">
        <v>48</v>
      </c>
      <c r="E519" s="253" t="s">
        <v>132</v>
      </c>
      <c r="F519" s="253"/>
      <c r="G519" s="253"/>
      <c r="H519" s="253"/>
      <c r="I519" s="253"/>
      <c r="J519" s="66">
        <v>5892</v>
      </c>
      <c r="K519" s="66">
        <v>8000</v>
      </c>
      <c r="L519" s="66">
        <v>8000</v>
      </c>
      <c r="M519" s="66">
        <v>6316</v>
      </c>
      <c r="N519" s="39">
        <f>M519/J519*100</f>
        <v>107.19619823489477</v>
      </c>
      <c r="O519" s="66">
        <f>M519/L519*100</f>
        <v>78.95</v>
      </c>
    </row>
    <row r="520" spans="1:15" s="30" customFormat="1" ht="42.75" customHeight="1">
      <c r="A520" s="55"/>
      <c r="B520" s="57"/>
      <c r="C520" s="57"/>
      <c r="D520" s="65"/>
      <c r="E520" s="256"/>
      <c r="F520" s="256"/>
      <c r="G520" s="256"/>
      <c r="H520" s="256"/>
      <c r="I520" s="256"/>
      <c r="J520" s="70"/>
      <c r="K520" s="70"/>
      <c r="L520" s="70"/>
      <c r="M520" s="66"/>
      <c r="N520" s="70"/>
      <c r="O520" s="70"/>
    </row>
    <row r="521" spans="1:15" s="30" customFormat="1" ht="12.75" customHeight="1">
      <c r="A521" s="55"/>
      <c r="B521" s="56">
        <v>322</v>
      </c>
      <c r="C521" s="57"/>
      <c r="D521" s="65"/>
      <c r="E521" s="254" t="s">
        <v>343</v>
      </c>
      <c r="F521" s="254"/>
      <c r="G521" s="254"/>
      <c r="H521" s="254"/>
      <c r="I521" s="254"/>
      <c r="J521" s="64">
        <f>SUM(J522:J527)</f>
        <v>200522.06</v>
      </c>
      <c r="K521" s="64">
        <f>SUM(K522:K527)</f>
        <v>272500</v>
      </c>
      <c r="L521" s="64">
        <f>SUM(L522:L527)</f>
        <v>272500</v>
      </c>
      <c r="M521" s="64">
        <f>SUM(M522:M527)</f>
        <v>235625.05</v>
      </c>
      <c r="N521" s="37">
        <f aca="true" t="shared" si="24" ref="N521:N527">M521/J521*100</f>
        <v>117.50579961127468</v>
      </c>
      <c r="O521" s="92">
        <f>M521/L521*100</f>
        <v>86.46790825688073</v>
      </c>
    </row>
    <row r="522" spans="1:15" s="30" customFormat="1" ht="12.75" customHeight="1">
      <c r="A522" s="55"/>
      <c r="B522" s="57"/>
      <c r="C522" s="57">
        <v>3221</v>
      </c>
      <c r="D522" s="65" t="s">
        <v>48</v>
      </c>
      <c r="E522" s="256" t="s">
        <v>344</v>
      </c>
      <c r="F522" s="256"/>
      <c r="G522" s="256"/>
      <c r="H522" s="256"/>
      <c r="I522" s="256"/>
      <c r="J522" s="66">
        <v>57567.32</v>
      </c>
      <c r="K522" s="66">
        <v>70000</v>
      </c>
      <c r="L522" s="66">
        <v>70000</v>
      </c>
      <c r="M522" s="66">
        <v>60398.19</v>
      </c>
      <c r="N522" s="39">
        <f t="shared" si="24"/>
        <v>104.91749485645676</v>
      </c>
      <c r="O522" s="66">
        <f aca="true" t="shared" si="25" ref="O522:O527">M522/L522*100</f>
        <v>86.28312857142858</v>
      </c>
    </row>
    <row r="523" spans="1:15" s="30" customFormat="1" ht="12.75" customHeight="1">
      <c r="A523" s="55"/>
      <c r="B523" s="57"/>
      <c r="C523" s="57">
        <v>3222</v>
      </c>
      <c r="D523" s="65" t="s">
        <v>345</v>
      </c>
      <c r="E523" s="256" t="s">
        <v>346</v>
      </c>
      <c r="F523" s="256"/>
      <c r="G523" s="256"/>
      <c r="H523" s="256"/>
      <c r="I523" s="256"/>
      <c r="J523" s="66">
        <v>110929.62</v>
      </c>
      <c r="K523" s="66">
        <v>180000</v>
      </c>
      <c r="L523" s="66">
        <v>180000</v>
      </c>
      <c r="M523" s="66">
        <v>159529.44</v>
      </c>
      <c r="N523" s="39">
        <f t="shared" si="24"/>
        <v>143.81140041767026</v>
      </c>
      <c r="O523" s="66">
        <f t="shared" si="25"/>
        <v>88.62746666666666</v>
      </c>
    </row>
    <row r="524" spans="1:15" s="30" customFormat="1" ht="12.75" customHeight="1">
      <c r="A524" s="55"/>
      <c r="B524" s="57"/>
      <c r="C524" s="57">
        <v>3223</v>
      </c>
      <c r="D524" s="65" t="s">
        <v>48</v>
      </c>
      <c r="E524" s="256" t="s">
        <v>33</v>
      </c>
      <c r="F524" s="256"/>
      <c r="G524" s="256"/>
      <c r="H524" s="256"/>
      <c r="I524" s="256"/>
      <c r="J524" s="66">
        <v>182.97</v>
      </c>
      <c r="K524" s="66">
        <v>0</v>
      </c>
      <c r="L524" s="66">
        <v>0</v>
      </c>
      <c r="M524" s="70">
        <v>0</v>
      </c>
      <c r="N524" s="39">
        <f t="shared" si="24"/>
        <v>0</v>
      </c>
      <c r="O524" s="66">
        <v>0</v>
      </c>
    </row>
    <row r="525" spans="1:15" s="30" customFormat="1" ht="12.75" customHeight="1">
      <c r="A525" s="55"/>
      <c r="B525" s="57"/>
      <c r="C525" s="57">
        <v>3224</v>
      </c>
      <c r="D525" s="65" t="s">
        <v>48</v>
      </c>
      <c r="E525" s="256" t="s">
        <v>347</v>
      </c>
      <c r="F525" s="256"/>
      <c r="G525" s="256"/>
      <c r="H525" s="256"/>
      <c r="I525" s="256"/>
      <c r="J525" s="66">
        <v>1135</v>
      </c>
      <c r="K525" s="66">
        <v>4000</v>
      </c>
      <c r="L525" s="66">
        <v>4000</v>
      </c>
      <c r="M525" s="66">
        <v>2982.27</v>
      </c>
      <c r="N525" s="39">
        <f t="shared" si="24"/>
        <v>262.75506607929515</v>
      </c>
      <c r="O525" s="66">
        <f t="shared" si="25"/>
        <v>74.55675000000001</v>
      </c>
    </row>
    <row r="526" spans="1:15" s="30" customFormat="1" ht="12.75" customHeight="1">
      <c r="A526" s="55"/>
      <c r="B526" s="57"/>
      <c r="C526" s="57">
        <v>3225</v>
      </c>
      <c r="D526" s="65" t="s">
        <v>48</v>
      </c>
      <c r="E526" s="256" t="s">
        <v>348</v>
      </c>
      <c r="F526" s="256"/>
      <c r="G526" s="256"/>
      <c r="H526" s="256"/>
      <c r="I526" s="256"/>
      <c r="J526" s="66">
        <v>30033.19</v>
      </c>
      <c r="K526" s="66">
        <v>15000</v>
      </c>
      <c r="L526" s="66">
        <v>15000</v>
      </c>
      <c r="M526" s="70">
        <v>10193.6</v>
      </c>
      <c r="N526" s="39">
        <f t="shared" si="24"/>
        <v>33.94111647813636</v>
      </c>
      <c r="O526" s="66">
        <f t="shared" si="25"/>
        <v>67.95733333333334</v>
      </c>
    </row>
    <row r="527" spans="1:15" s="30" customFormat="1" ht="12.75" customHeight="1">
      <c r="A527" s="55"/>
      <c r="B527" s="57"/>
      <c r="C527" s="57">
        <v>3227</v>
      </c>
      <c r="D527" s="65" t="s">
        <v>48</v>
      </c>
      <c r="E527" s="270" t="s">
        <v>349</v>
      </c>
      <c r="F527" s="270"/>
      <c r="G527" s="270"/>
      <c r="H527" s="270"/>
      <c r="I527" s="270"/>
      <c r="J527" s="66">
        <v>673.96</v>
      </c>
      <c r="K527" s="66">
        <v>3500</v>
      </c>
      <c r="L527" s="66">
        <v>3500</v>
      </c>
      <c r="M527" s="66">
        <v>2521.55</v>
      </c>
      <c r="N527" s="39">
        <f t="shared" si="24"/>
        <v>374.1394148020654</v>
      </c>
      <c r="O527" s="66">
        <f t="shared" si="25"/>
        <v>72.04428571428572</v>
      </c>
    </row>
    <row r="528" spans="1:15" s="30" customFormat="1" ht="12.75" customHeight="1">
      <c r="A528" s="55"/>
      <c r="B528" s="57"/>
      <c r="C528" s="57"/>
      <c r="D528" s="65"/>
      <c r="E528" s="270"/>
      <c r="F528" s="270"/>
      <c r="G528" s="270"/>
      <c r="H528" s="270"/>
      <c r="I528" s="270"/>
      <c r="J528" s="66"/>
      <c r="K528" s="66"/>
      <c r="L528" s="66"/>
      <c r="M528" s="66"/>
      <c r="N528" s="66"/>
      <c r="O528" s="66"/>
    </row>
    <row r="529" spans="1:15" s="30" customFormat="1" ht="12.75" customHeight="1">
      <c r="A529" s="55"/>
      <c r="B529" s="56">
        <v>323</v>
      </c>
      <c r="C529" s="57"/>
      <c r="D529" s="65"/>
      <c r="E529" s="254" t="s">
        <v>350</v>
      </c>
      <c r="F529" s="254"/>
      <c r="G529" s="254"/>
      <c r="H529" s="254"/>
      <c r="I529" s="254"/>
      <c r="J529" s="64">
        <f>SUM(J530:J538)</f>
        <v>193166.71</v>
      </c>
      <c r="K529" s="64">
        <f>SUM(K530:K538)</f>
        <v>412700</v>
      </c>
      <c r="L529" s="64">
        <f>SUM(L530:L538)</f>
        <v>412700</v>
      </c>
      <c r="M529" s="64">
        <f>SUM(M530:M538)</f>
        <v>369296.02</v>
      </c>
      <c r="N529" s="37">
        <f>M529/J529*100</f>
        <v>191.17995020984725</v>
      </c>
      <c r="O529" s="92">
        <f>M529/L529*100</f>
        <v>89.48292221952993</v>
      </c>
    </row>
    <row r="530" spans="1:15" s="30" customFormat="1" ht="12.75" customHeight="1">
      <c r="A530" s="55"/>
      <c r="B530" s="57"/>
      <c r="C530" s="57">
        <v>3231</v>
      </c>
      <c r="D530" s="65" t="s">
        <v>48</v>
      </c>
      <c r="E530" s="256" t="s">
        <v>351</v>
      </c>
      <c r="F530" s="256"/>
      <c r="G530" s="256"/>
      <c r="H530" s="256"/>
      <c r="I530" s="256"/>
      <c r="J530" s="66">
        <v>2597.06</v>
      </c>
      <c r="K530" s="66">
        <v>7000</v>
      </c>
      <c r="L530" s="66">
        <v>7000</v>
      </c>
      <c r="M530" s="66">
        <v>6893.08</v>
      </c>
      <c r="N530" s="39">
        <f aca="true" t="shared" si="26" ref="N530:N538">M530/J530*100</f>
        <v>265.4185887118511</v>
      </c>
      <c r="O530" s="66">
        <f aca="true" t="shared" si="27" ref="O530:O538">M530/L530*100</f>
        <v>98.47257142857143</v>
      </c>
    </row>
    <row r="531" spans="1:15" s="30" customFormat="1" ht="12.75" customHeight="1">
      <c r="A531" s="55"/>
      <c r="B531" s="57"/>
      <c r="C531" s="57">
        <v>3232</v>
      </c>
      <c r="D531" s="65" t="s">
        <v>48</v>
      </c>
      <c r="E531" s="256" t="s">
        <v>352</v>
      </c>
      <c r="F531" s="256"/>
      <c r="G531" s="256"/>
      <c r="H531" s="256"/>
      <c r="I531" s="256"/>
      <c r="J531" s="66">
        <v>20968</v>
      </c>
      <c r="K531" s="66">
        <v>50000</v>
      </c>
      <c r="L531" s="66">
        <v>50000</v>
      </c>
      <c r="M531" s="66">
        <v>41831.48</v>
      </c>
      <c r="N531" s="39">
        <f t="shared" si="26"/>
        <v>199.501526135063</v>
      </c>
      <c r="O531" s="66">
        <f t="shared" si="27"/>
        <v>83.66296000000001</v>
      </c>
    </row>
    <row r="532" spans="1:15" s="30" customFormat="1" ht="12.75" customHeight="1">
      <c r="A532" s="55"/>
      <c r="B532" s="57"/>
      <c r="C532" s="57">
        <v>3233</v>
      </c>
      <c r="D532" s="65" t="s">
        <v>48</v>
      </c>
      <c r="E532" s="256" t="s">
        <v>32</v>
      </c>
      <c r="F532" s="256"/>
      <c r="G532" s="256"/>
      <c r="H532" s="256"/>
      <c r="I532" s="256"/>
      <c r="J532" s="66">
        <v>2487.5</v>
      </c>
      <c r="K532" s="66">
        <v>3000</v>
      </c>
      <c r="L532" s="66">
        <v>3000</v>
      </c>
      <c r="M532" s="66">
        <v>2487.5</v>
      </c>
      <c r="N532" s="39">
        <f t="shared" si="26"/>
        <v>100</v>
      </c>
      <c r="O532" s="66">
        <f t="shared" si="27"/>
        <v>82.91666666666667</v>
      </c>
    </row>
    <row r="533" spans="1:15" s="30" customFormat="1" ht="12.75" customHeight="1">
      <c r="A533" s="55"/>
      <c r="B533" s="57"/>
      <c r="C533" s="57">
        <v>3234</v>
      </c>
      <c r="D533" s="65" t="s">
        <v>48</v>
      </c>
      <c r="E533" s="256" t="s">
        <v>353</v>
      </c>
      <c r="F533" s="256"/>
      <c r="G533" s="256"/>
      <c r="H533" s="256"/>
      <c r="I533" s="256"/>
      <c r="J533" s="66">
        <v>10490.11</v>
      </c>
      <c r="K533" s="66">
        <v>50000</v>
      </c>
      <c r="L533" s="66">
        <v>50000</v>
      </c>
      <c r="M533" s="70">
        <v>39907.51</v>
      </c>
      <c r="N533" s="39">
        <f t="shared" si="26"/>
        <v>380.4298524991635</v>
      </c>
      <c r="O533" s="66">
        <f t="shared" si="27"/>
        <v>79.81502</v>
      </c>
    </row>
    <row r="534" spans="2:15" s="30" customFormat="1" ht="12.75" customHeight="1">
      <c r="B534" s="45"/>
      <c r="C534" s="45">
        <v>3235</v>
      </c>
      <c r="D534" s="73" t="s">
        <v>48</v>
      </c>
      <c r="E534" s="253" t="s">
        <v>366</v>
      </c>
      <c r="F534" s="253"/>
      <c r="G534" s="253"/>
      <c r="H534" s="253"/>
      <c r="I534" s="253"/>
      <c r="J534" s="66">
        <v>2627.06</v>
      </c>
      <c r="K534" s="66">
        <v>5000</v>
      </c>
      <c r="L534" s="66">
        <v>5000</v>
      </c>
      <c r="M534" s="66">
        <v>4732.43</v>
      </c>
      <c r="N534" s="39">
        <f t="shared" si="26"/>
        <v>180.14167929167968</v>
      </c>
      <c r="O534" s="66">
        <f t="shared" si="27"/>
        <v>94.6486</v>
      </c>
    </row>
    <row r="535" spans="1:15" s="30" customFormat="1" ht="12.75" customHeight="1">
      <c r="A535" s="55"/>
      <c r="B535" s="57"/>
      <c r="C535" s="57">
        <v>3236</v>
      </c>
      <c r="D535" s="65" t="s">
        <v>48</v>
      </c>
      <c r="E535" s="256" t="s">
        <v>354</v>
      </c>
      <c r="F535" s="256"/>
      <c r="G535" s="256"/>
      <c r="H535" s="256"/>
      <c r="I535" s="256"/>
      <c r="J535" s="66">
        <v>5739.7</v>
      </c>
      <c r="K535" s="66">
        <v>7000</v>
      </c>
      <c r="L535" s="66">
        <v>7000</v>
      </c>
      <c r="M535" s="66">
        <v>10044.7</v>
      </c>
      <c r="N535" s="39">
        <f t="shared" si="26"/>
        <v>175.00392006550868</v>
      </c>
      <c r="O535" s="66">
        <f t="shared" si="27"/>
        <v>143.4957142857143</v>
      </c>
    </row>
    <row r="536" spans="1:15" s="30" customFormat="1" ht="12.75" customHeight="1">
      <c r="A536" s="55"/>
      <c r="B536" s="57"/>
      <c r="C536" s="57">
        <v>3237</v>
      </c>
      <c r="D536" s="65" t="s">
        <v>48</v>
      </c>
      <c r="E536" s="256" t="s">
        <v>355</v>
      </c>
      <c r="F536" s="256"/>
      <c r="G536" s="256"/>
      <c r="H536" s="256"/>
      <c r="I536" s="256"/>
      <c r="J536" s="66">
        <v>145882.28</v>
      </c>
      <c r="K536" s="66">
        <v>270000</v>
      </c>
      <c r="L536" s="66">
        <v>270000</v>
      </c>
      <c r="M536" s="70">
        <v>253534.32</v>
      </c>
      <c r="N536" s="39">
        <f t="shared" si="26"/>
        <v>173.7937739936612</v>
      </c>
      <c r="O536" s="66">
        <f t="shared" si="27"/>
        <v>93.9016</v>
      </c>
    </row>
    <row r="537" spans="1:15" s="107" customFormat="1" ht="12.75" customHeight="1">
      <c r="A537" s="30"/>
      <c r="B537" s="45"/>
      <c r="C537" s="45">
        <v>3238</v>
      </c>
      <c r="D537" s="73" t="s">
        <v>48</v>
      </c>
      <c r="E537" s="253" t="s">
        <v>356</v>
      </c>
      <c r="F537" s="253"/>
      <c r="G537" s="253"/>
      <c r="H537" s="253"/>
      <c r="I537" s="253"/>
      <c r="J537" s="66">
        <v>150</v>
      </c>
      <c r="K537" s="66">
        <v>700</v>
      </c>
      <c r="L537" s="66">
        <v>700</v>
      </c>
      <c r="M537" s="66">
        <v>637.5</v>
      </c>
      <c r="N537" s="39">
        <f t="shared" si="26"/>
        <v>425</v>
      </c>
      <c r="O537" s="66">
        <f t="shared" si="27"/>
        <v>91.07142857142857</v>
      </c>
    </row>
    <row r="538" spans="1:15" s="30" customFormat="1" ht="12.75" customHeight="1">
      <c r="A538" s="55"/>
      <c r="B538" s="57"/>
      <c r="C538" s="57">
        <v>3239</v>
      </c>
      <c r="D538" s="65" t="s">
        <v>48</v>
      </c>
      <c r="E538" s="256" t="s">
        <v>357</v>
      </c>
      <c r="F538" s="256"/>
      <c r="G538" s="256"/>
      <c r="H538" s="256"/>
      <c r="I538" s="256"/>
      <c r="J538" s="66">
        <v>2225</v>
      </c>
      <c r="K538" s="66">
        <v>20000</v>
      </c>
      <c r="L538" s="66">
        <v>20000</v>
      </c>
      <c r="M538" s="70">
        <v>9227.5</v>
      </c>
      <c r="N538" s="39">
        <f t="shared" si="26"/>
        <v>414.71910112359546</v>
      </c>
      <c r="O538" s="66">
        <f t="shared" si="27"/>
        <v>46.137499999999996</v>
      </c>
    </row>
    <row r="539" spans="1:15" s="30" customFormat="1" ht="12.75" customHeight="1">
      <c r="A539" s="55"/>
      <c r="B539" s="57"/>
      <c r="C539" s="57"/>
      <c r="D539" s="65"/>
      <c r="E539" s="256"/>
      <c r="F539" s="256"/>
      <c r="G539" s="256"/>
      <c r="H539" s="256"/>
      <c r="I539" s="256"/>
      <c r="J539" s="66"/>
      <c r="K539" s="70"/>
      <c r="L539" s="70"/>
      <c r="M539" s="66"/>
      <c r="N539" s="66"/>
      <c r="O539" s="70"/>
    </row>
    <row r="540" spans="1:15" s="30" customFormat="1" ht="12.75" customHeight="1">
      <c r="A540" s="55"/>
      <c r="B540" s="56">
        <v>329</v>
      </c>
      <c r="C540" s="57"/>
      <c r="D540" s="65"/>
      <c r="E540" s="254" t="s">
        <v>6</v>
      </c>
      <c r="F540" s="254"/>
      <c r="G540" s="254"/>
      <c r="H540" s="254"/>
      <c r="I540" s="254"/>
      <c r="J540" s="64">
        <f>SUM(J541:J545)</f>
        <v>21941.260000000002</v>
      </c>
      <c r="K540" s="64">
        <f>SUM(K541:K545)</f>
        <v>19696</v>
      </c>
      <c r="L540" s="64">
        <f>SUM(L541:L545)</f>
        <v>19696</v>
      </c>
      <c r="M540" s="64">
        <f>SUM(M541:M545)</f>
        <v>27207.350000000002</v>
      </c>
      <c r="N540" s="37">
        <f>M540/J540*100</f>
        <v>124.00085501014983</v>
      </c>
      <c r="O540" s="92">
        <f aca="true" t="shared" si="28" ref="O540:O545">M540/L540*100</f>
        <v>138.13642363931763</v>
      </c>
    </row>
    <row r="541" spans="1:15" s="30" customFormat="1" ht="12.75" customHeight="1">
      <c r="A541" s="55"/>
      <c r="B541" s="56"/>
      <c r="C541" s="57">
        <v>3292</v>
      </c>
      <c r="D541" s="65" t="s">
        <v>48</v>
      </c>
      <c r="E541" s="256" t="s">
        <v>358</v>
      </c>
      <c r="F541" s="256"/>
      <c r="G541" s="256"/>
      <c r="H541" s="256"/>
      <c r="I541" s="256"/>
      <c r="J541" s="66">
        <v>4510.09</v>
      </c>
      <c r="K541" s="66">
        <v>0</v>
      </c>
      <c r="L541" s="66">
        <v>0</v>
      </c>
      <c r="M541" s="70">
        <v>13764.93</v>
      </c>
      <c r="N541" s="39">
        <f>M541/J541*100</f>
        <v>305.20300038358437</v>
      </c>
      <c r="O541" s="66">
        <v>0</v>
      </c>
    </row>
    <row r="542" spans="1:15" s="30" customFormat="1" ht="12.75" customHeight="1">
      <c r="A542" s="55"/>
      <c r="B542" s="57"/>
      <c r="C542" s="57">
        <v>3293</v>
      </c>
      <c r="D542" s="65" t="s">
        <v>48</v>
      </c>
      <c r="E542" s="256" t="s">
        <v>7</v>
      </c>
      <c r="F542" s="256"/>
      <c r="G542" s="256"/>
      <c r="H542" s="256"/>
      <c r="I542" s="256"/>
      <c r="J542" s="66">
        <v>8251.84</v>
      </c>
      <c r="K542" s="66">
        <v>5000</v>
      </c>
      <c r="L542" s="66">
        <v>5000</v>
      </c>
      <c r="M542" s="66">
        <v>5580.9</v>
      </c>
      <c r="N542" s="39">
        <f>M542/J542*100</f>
        <v>67.63218869973242</v>
      </c>
      <c r="O542" s="66">
        <f t="shared" si="28"/>
        <v>111.618</v>
      </c>
    </row>
    <row r="543" spans="1:15" s="30" customFormat="1" ht="12.75" customHeight="1">
      <c r="A543" s="55"/>
      <c r="B543" s="57"/>
      <c r="C543" s="57">
        <v>3294</v>
      </c>
      <c r="D543" s="65" t="s">
        <v>48</v>
      </c>
      <c r="E543" s="256" t="s">
        <v>91</v>
      </c>
      <c r="F543" s="256"/>
      <c r="G543" s="256"/>
      <c r="H543" s="256"/>
      <c r="I543" s="256"/>
      <c r="J543" s="66">
        <v>2014.33</v>
      </c>
      <c r="K543" s="66">
        <v>0</v>
      </c>
      <c r="L543" s="66">
        <v>0</v>
      </c>
      <c r="M543" s="66">
        <v>0</v>
      </c>
      <c r="N543" s="39">
        <f>M543/J543*100</f>
        <v>0</v>
      </c>
      <c r="O543" s="66">
        <v>0</v>
      </c>
    </row>
    <row r="544" spans="1:15" s="107" customFormat="1" ht="12.75" customHeight="1">
      <c r="A544" s="30"/>
      <c r="B544" s="45"/>
      <c r="C544" s="45">
        <v>3295</v>
      </c>
      <c r="D544" s="73" t="s">
        <v>48</v>
      </c>
      <c r="E544" s="253" t="s">
        <v>359</v>
      </c>
      <c r="F544" s="253"/>
      <c r="G544" s="253"/>
      <c r="H544" s="253"/>
      <c r="I544" s="253"/>
      <c r="J544" s="66">
        <v>0</v>
      </c>
      <c r="K544" s="66">
        <v>300</v>
      </c>
      <c r="L544" s="66">
        <v>300</v>
      </c>
      <c r="M544" s="66">
        <v>0</v>
      </c>
      <c r="N544" s="39">
        <v>0</v>
      </c>
      <c r="O544" s="66">
        <f t="shared" si="28"/>
        <v>0</v>
      </c>
    </row>
    <row r="545" spans="2:15" s="30" customFormat="1" ht="12.75" customHeight="1">
      <c r="B545" s="45"/>
      <c r="C545" s="45">
        <v>3299</v>
      </c>
      <c r="D545" s="73" t="s">
        <v>48</v>
      </c>
      <c r="E545" s="253" t="s">
        <v>6</v>
      </c>
      <c r="F545" s="253"/>
      <c r="G545" s="253"/>
      <c r="H545" s="253"/>
      <c r="I545" s="253"/>
      <c r="J545" s="66">
        <v>7165</v>
      </c>
      <c r="K545" s="66">
        <v>14396</v>
      </c>
      <c r="L545" s="66">
        <v>14396</v>
      </c>
      <c r="M545" s="66">
        <v>7861.52</v>
      </c>
      <c r="N545" s="39">
        <f>M545/J545*100</f>
        <v>109.72114445219819</v>
      </c>
      <c r="O545" s="66">
        <f t="shared" si="28"/>
        <v>54.609058071686576</v>
      </c>
    </row>
    <row r="546" spans="1:16" s="30" customFormat="1" ht="12.75" customHeight="1">
      <c r="A546" s="55"/>
      <c r="B546" s="57"/>
      <c r="C546" s="57"/>
      <c r="D546" s="55"/>
      <c r="E546" s="256"/>
      <c r="F546" s="256"/>
      <c r="G546" s="256"/>
      <c r="H546" s="256"/>
      <c r="I546" s="256"/>
      <c r="J546" s="66"/>
      <c r="K546" s="70"/>
      <c r="L546" s="70"/>
      <c r="M546" s="70"/>
      <c r="N546" s="70"/>
      <c r="O546" s="70"/>
      <c r="P546" s="70"/>
    </row>
    <row r="547" spans="1:15" s="30" customFormat="1" ht="12.75" customHeight="1">
      <c r="A547" s="205">
        <v>34</v>
      </c>
      <c r="B547" s="207"/>
      <c r="C547" s="207"/>
      <c r="D547" s="208"/>
      <c r="E547" s="264" t="s">
        <v>360</v>
      </c>
      <c r="F547" s="264"/>
      <c r="G547" s="264"/>
      <c r="H547" s="264"/>
      <c r="I547" s="264"/>
      <c r="J547" s="209">
        <f>J549</f>
        <v>2701.69</v>
      </c>
      <c r="K547" s="209">
        <f>K549</f>
        <v>3500</v>
      </c>
      <c r="L547" s="209">
        <f>L549</f>
        <v>3500</v>
      </c>
      <c r="M547" s="209">
        <f>M549</f>
        <v>3314.4500000000003</v>
      </c>
      <c r="N547" s="209">
        <f>M547/J547*100</f>
        <v>122.68061842772488</v>
      </c>
      <c r="O547" s="202">
        <f>M547/L547*100</f>
        <v>94.69857142857143</v>
      </c>
    </row>
    <row r="548" spans="1:15" s="30" customFormat="1" ht="12.75" customHeight="1">
      <c r="A548" s="63"/>
      <c r="B548" s="57"/>
      <c r="C548" s="57"/>
      <c r="D548" s="55"/>
      <c r="E548" s="256"/>
      <c r="F548" s="256"/>
      <c r="G548" s="256"/>
      <c r="H548" s="256"/>
      <c r="I548" s="256"/>
      <c r="J548" s="70"/>
      <c r="K548" s="70"/>
      <c r="L548" s="70"/>
      <c r="M548" s="70"/>
      <c r="N548" s="70"/>
      <c r="O548" s="70"/>
    </row>
    <row r="549" spans="1:15" s="30" customFormat="1" ht="12.75" customHeight="1">
      <c r="A549" s="55"/>
      <c r="B549" s="56">
        <v>343</v>
      </c>
      <c r="C549" s="57"/>
      <c r="D549" s="65"/>
      <c r="E549" s="254" t="s">
        <v>361</v>
      </c>
      <c r="F549" s="254"/>
      <c r="G549" s="254"/>
      <c r="H549" s="254"/>
      <c r="I549" s="254"/>
      <c r="J549" s="64">
        <f>SUM(J550+J551)</f>
        <v>2701.69</v>
      </c>
      <c r="K549" s="64">
        <f>SUM(K550+K551)</f>
        <v>3500</v>
      </c>
      <c r="L549" s="64">
        <f>SUM(L550+L551)</f>
        <v>3500</v>
      </c>
      <c r="M549" s="64">
        <f>SUM(M550+M551)</f>
        <v>3314.4500000000003</v>
      </c>
      <c r="N549" s="37">
        <f>M549/J549*100</f>
        <v>122.68061842772488</v>
      </c>
      <c r="O549" s="92">
        <f>M549/L549*100</f>
        <v>94.69857142857143</v>
      </c>
    </row>
    <row r="550" spans="1:15" s="30" customFormat="1" ht="12.75" customHeight="1">
      <c r="A550" s="55"/>
      <c r="B550" s="57"/>
      <c r="C550" s="57">
        <v>3431</v>
      </c>
      <c r="D550" s="65" t="s">
        <v>48</v>
      </c>
      <c r="E550" s="256" t="s">
        <v>362</v>
      </c>
      <c r="F550" s="256"/>
      <c r="G550" s="256"/>
      <c r="H550" s="256"/>
      <c r="I550" s="256"/>
      <c r="J550" s="66">
        <v>2691.71</v>
      </c>
      <c r="K550" s="66">
        <v>3500</v>
      </c>
      <c r="L550" s="66">
        <v>3500</v>
      </c>
      <c r="M550" s="70">
        <v>3301.26</v>
      </c>
      <c r="N550" s="39">
        <f>M550/J550*100</f>
        <v>122.64545586263009</v>
      </c>
      <c r="O550" s="66">
        <f>M550/L550*100</f>
        <v>94.3217142857143</v>
      </c>
    </row>
    <row r="551" spans="1:15" s="30" customFormat="1" ht="12.75" customHeight="1">
      <c r="A551" s="55"/>
      <c r="B551" s="57"/>
      <c r="C551" s="57">
        <v>3433</v>
      </c>
      <c r="D551" s="65" t="s">
        <v>431</v>
      </c>
      <c r="E551" s="256" t="s">
        <v>92</v>
      </c>
      <c r="F551" s="256"/>
      <c r="G551" s="256"/>
      <c r="H551" s="256"/>
      <c r="I551" s="256"/>
      <c r="J551" s="66">
        <v>9.98</v>
      </c>
      <c r="K551" s="66">
        <v>0</v>
      </c>
      <c r="L551" s="66">
        <v>0</v>
      </c>
      <c r="M551" s="70">
        <v>13.19</v>
      </c>
      <c r="N551" s="39">
        <f>M551/J551*100</f>
        <v>132.16432865731463</v>
      </c>
      <c r="O551" s="66">
        <v>0</v>
      </c>
    </row>
    <row r="552" spans="1:15" s="30" customFormat="1" ht="12.75" customHeight="1">
      <c r="A552" s="55"/>
      <c r="B552" s="57"/>
      <c r="C552" s="57"/>
      <c r="D552" s="65"/>
      <c r="E552" s="57"/>
      <c r="F552" s="57"/>
      <c r="G552" s="57"/>
      <c r="H552" s="57"/>
      <c r="I552" s="57"/>
      <c r="J552" s="66"/>
      <c r="K552" s="66"/>
      <c r="L552" s="66"/>
      <c r="M552" s="70"/>
      <c r="N552" s="39"/>
      <c r="O552" s="66"/>
    </row>
    <row r="553" spans="1:15" s="132" customFormat="1" ht="22.5" customHeight="1">
      <c r="A553" s="211">
        <v>37</v>
      </c>
      <c r="B553" s="196"/>
      <c r="C553" s="196"/>
      <c r="D553" s="195"/>
      <c r="E553" s="351" t="s">
        <v>399</v>
      </c>
      <c r="F553" s="351"/>
      <c r="G553" s="351"/>
      <c r="H553" s="351"/>
      <c r="I553" s="351"/>
      <c r="J553" s="212">
        <f>J555</f>
        <v>0</v>
      </c>
      <c r="K553" s="212">
        <f>K555</f>
        <v>9200</v>
      </c>
      <c r="L553" s="212">
        <f>L555</f>
        <v>9200</v>
      </c>
      <c r="M553" s="212">
        <f>M555</f>
        <v>9200</v>
      </c>
      <c r="N553" s="212">
        <v>0</v>
      </c>
      <c r="O553" s="213">
        <f>M553/L553*100</f>
        <v>100</v>
      </c>
    </row>
    <row r="554" spans="1:15" s="30" customFormat="1" ht="12.75" customHeight="1">
      <c r="A554" s="63"/>
      <c r="B554" s="57"/>
      <c r="C554" s="57"/>
      <c r="D554" s="55"/>
      <c r="E554" s="256"/>
      <c r="F554" s="256"/>
      <c r="G554" s="256"/>
      <c r="H554" s="256"/>
      <c r="I554" s="256"/>
      <c r="J554" s="70"/>
      <c r="K554" s="70"/>
      <c r="L554" s="70"/>
      <c r="M554" s="70"/>
      <c r="N554" s="70"/>
      <c r="O554" s="70"/>
    </row>
    <row r="555" spans="1:15" s="30" customFormat="1" ht="12.75" customHeight="1">
      <c r="A555" s="55"/>
      <c r="B555" s="56">
        <v>372</v>
      </c>
      <c r="C555" s="57"/>
      <c r="D555" s="65"/>
      <c r="E555" s="269" t="s">
        <v>400</v>
      </c>
      <c r="F555" s="269"/>
      <c r="G555" s="269"/>
      <c r="H555" s="269"/>
      <c r="I555" s="269"/>
      <c r="J555" s="64">
        <f>SUM(J556+J557)</f>
        <v>0</v>
      </c>
      <c r="K555" s="64">
        <f>SUM(K556+K557)</f>
        <v>9200</v>
      </c>
      <c r="L555" s="64">
        <f>SUM(L556+L557)</f>
        <v>9200</v>
      </c>
      <c r="M555" s="64">
        <f>SUM(M556+M557)</f>
        <v>9200</v>
      </c>
      <c r="N555" s="37">
        <v>0</v>
      </c>
      <c r="O555" s="92">
        <f>M555/L555*100</f>
        <v>100</v>
      </c>
    </row>
    <row r="556" spans="1:15" s="30" customFormat="1" ht="12.75" customHeight="1">
      <c r="A556" s="55"/>
      <c r="B556" s="57"/>
      <c r="C556" s="57">
        <v>3721</v>
      </c>
      <c r="D556" s="65" t="s">
        <v>48</v>
      </c>
      <c r="E556" s="253" t="s">
        <v>401</v>
      </c>
      <c r="F556" s="253"/>
      <c r="G556" s="253"/>
      <c r="H556" s="253"/>
      <c r="I556" s="253"/>
      <c r="J556" s="66">
        <v>0</v>
      </c>
      <c r="K556" s="66">
        <v>9200</v>
      </c>
      <c r="L556" s="66">
        <v>9200</v>
      </c>
      <c r="M556" s="66">
        <v>9200</v>
      </c>
      <c r="N556" s="39">
        <v>0</v>
      </c>
      <c r="O556" s="66">
        <f>M556/L556*100</f>
        <v>100</v>
      </c>
    </row>
    <row r="557" spans="1:16" s="30" customFormat="1" ht="12.75" customHeight="1">
      <c r="A557" s="55"/>
      <c r="B557" s="57"/>
      <c r="C557" s="57"/>
      <c r="D557" s="65"/>
      <c r="E557" s="256"/>
      <c r="F557" s="256"/>
      <c r="G557" s="256"/>
      <c r="H557" s="256"/>
      <c r="I557" s="256"/>
      <c r="J557" s="173"/>
      <c r="K557" s="70"/>
      <c r="L557" s="70"/>
      <c r="M557" s="70"/>
      <c r="N557" s="70"/>
      <c r="O557" s="70"/>
      <c r="P557" s="70"/>
    </row>
    <row r="558" spans="1:15" s="30" customFormat="1" ht="12.75" customHeight="1">
      <c r="A558" s="199">
        <v>42</v>
      </c>
      <c r="B558" s="200" t="s">
        <v>2</v>
      </c>
      <c r="C558" s="200"/>
      <c r="D558" s="201"/>
      <c r="E558" s="199" t="s">
        <v>201</v>
      </c>
      <c r="F558" s="199"/>
      <c r="G558" s="199"/>
      <c r="H558" s="199"/>
      <c r="I558" s="199"/>
      <c r="J558" s="202">
        <f>J560+J563</f>
        <v>61867.22</v>
      </c>
      <c r="K558" s="202">
        <f>K560+K563</f>
        <v>35000</v>
      </c>
      <c r="L558" s="202">
        <f>L560+L563</f>
        <v>35000</v>
      </c>
      <c r="M558" s="202">
        <f>M560+M563</f>
        <v>24613.620000000003</v>
      </c>
      <c r="N558" s="209">
        <f>M558/J558*100</f>
        <v>39.784590288686</v>
      </c>
      <c r="O558" s="202">
        <f>M558/L558*100</f>
        <v>70.32462857142858</v>
      </c>
    </row>
    <row r="559" spans="2:15" s="30" customFormat="1" ht="12.75" customHeight="1">
      <c r="B559" s="45"/>
      <c r="C559" s="45"/>
      <c r="D559" s="51"/>
      <c r="J559" s="66"/>
      <c r="K559" s="66"/>
      <c r="L559" s="66"/>
      <c r="M559" s="66"/>
      <c r="N559" s="66"/>
      <c r="O559" s="66"/>
    </row>
    <row r="560" spans="1:17" s="107" customFormat="1" ht="12.75" customHeight="1">
      <c r="A560" s="30"/>
      <c r="B560" s="50">
        <v>421</v>
      </c>
      <c r="C560" s="45"/>
      <c r="D560" s="30"/>
      <c r="E560" s="269" t="s">
        <v>72</v>
      </c>
      <c r="F560" s="269"/>
      <c r="G560" s="269"/>
      <c r="H560" s="269"/>
      <c r="I560" s="269"/>
      <c r="J560" s="92">
        <f>SUM(J561)</f>
        <v>18956.88</v>
      </c>
      <c r="K560" s="92">
        <f>SUM(K561)</f>
        <v>0</v>
      </c>
      <c r="L560" s="92">
        <f>SUM(L561)</f>
        <v>0</v>
      </c>
      <c r="M560" s="92">
        <f>SUM(M561)</f>
        <v>0</v>
      </c>
      <c r="N560" s="64">
        <f>M560/J560*100</f>
        <v>0</v>
      </c>
      <c r="O560" s="92">
        <v>0</v>
      </c>
      <c r="Q560" s="30"/>
    </row>
    <row r="561" spans="1:15" s="107" customFormat="1" ht="12.75" customHeight="1">
      <c r="A561" s="30"/>
      <c r="B561" s="50"/>
      <c r="C561" s="45">
        <v>4212</v>
      </c>
      <c r="D561" s="73" t="s">
        <v>48</v>
      </c>
      <c r="E561" s="267" t="s">
        <v>383</v>
      </c>
      <c r="F561" s="267"/>
      <c r="G561" s="267"/>
      <c r="H561" s="267"/>
      <c r="I561" s="267"/>
      <c r="J561" s="66">
        <v>18956.88</v>
      </c>
      <c r="K561" s="66">
        <v>0</v>
      </c>
      <c r="L561" s="66">
        <v>0</v>
      </c>
      <c r="M561" s="66">
        <v>0</v>
      </c>
      <c r="N561" s="70">
        <f>M561/J561*100</f>
        <v>0</v>
      </c>
      <c r="O561" s="66">
        <v>0</v>
      </c>
    </row>
    <row r="562" spans="2:15" s="30" customFormat="1" ht="12.75" customHeight="1">
      <c r="B562" s="45"/>
      <c r="C562" s="45"/>
      <c r="D562" s="51"/>
      <c r="J562" s="66"/>
      <c r="K562" s="66"/>
      <c r="L562" s="66"/>
      <c r="M562" s="66"/>
      <c r="N562" s="66"/>
      <c r="O562" s="66"/>
    </row>
    <row r="563" spans="2:15" s="30" customFormat="1" ht="12.75" customHeight="1">
      <c r="B563" s="50">
        <v>422</v>
      </c>
      <c r="C563" s="45"/>
      <c r="E563" s="269" t="s">
        <v>12</v>
      </c>
      <c r="F563" s="269"/>
      <c r="G563" s="269"/>
      <c r="H563" s="269"/>
      <c r="I563" s="269"/>
      <c r="J563" s="92">
        <f>SUM(J564+J565+J566)</f>
        <v>42910.34</v>
      </c>
      <c r="K563" s="92">
        <f>SUM(K564+K565+K566)</f>
        <v>35000</v>
      </c>
      <c r="L563" s="92">
        <f>SUM(L564+L565+L566)</f>
        <v>35000</v>
      </c>
      <c r="M563" s="92">
        <f>SUM(M564+M565+M566)</f>
        <v>24613.620000000003</v>
      </c>
      <c r="N563" s="37">
        <f>M563/J563*100</f>
        <v>57.36058022378756</v>
      </c>
      <c r="O563" s="92">
        <f>M563/L563*100</f>
        <v>70.32462857142858</v>
      </c>
    </row>
    <row r="564" spans="2:15" s="30" customFormat="1" ht="12.75" customHeight="1">
      <c r="B564" s="50"/>
      <c r="C564" s="45">
        <v>4221</v>
      </c>
      <c r="D564" s="73" t="s">
        <v>48</v>
      </c>
      <c r="E564" s="253" t="s">
        <v>363</v>
      </c>
      <c r="F564" s="253"/>
      <c r="G564" s="253"/>
      <c r="H564" s="253"/>
      <c r="I564" s="253"/>
      <c r="J564" s="66">
        <v>9102.15</v>
      </c>
      <c r="K564" s="66">
        <v>5000</v>
      </c>
      <c r="L564" s="66">
        <v>5000</v>
      </c>
      <c r="M564" s="66">
        <v>3923</v>
      </c>
      <c r="N564" s="39">
        <f>M564/J564*100</f>
        <v>43.09970721203232</v>
      </c>
      <c r="O564" s="66">
        <f>M564/L564*100</f>
        <v>78.46</v>
      </c>
    </row>
    <row r="565" spans="2:15" s="30" customFormat="1" ht="12.75" customHeight="1">
      <c r="B565" s="50"/>
      <c r="C565" s="45">
        <v>4222</v>
      </c>
      <c r="D565" s="73" t="s">
        <v>48</v>
      </c>
      <c r="E565" s="253" t="s">
        <v>367</v>
      </c>
      <c r="F565" s="253"/>
      <c r="G565" s="253"/>
      <c r="H565" s="253"/>
      <c r="I565" s="253"/>
      <c r="J565" s="66">
        <v>7815.9</v>
      </c>
      <c r="K565" s="66">
        <v>10000</v>
      </c>
      <c r="L565" s="66">
        <v>10000</v>
      </c>
      <c r="M565" s="66">
        <v>9239.02</v>
      </c>
      <c r="N565" s="39">
        <f>M565/J565*100</f>
        <v>118.20801187323278</v>
      </c>
      <c r="O565" s="66">
        <f>M565/L565*100</f>
        <v>92.3902</v>
      </c>
    </row>
    <row r="566" spans="2:15" s="30" customFormat="1" ht="12.75" customHeight="1">
      <c r="B566" s="45"/>
      <c r="C566" s="45">
        <v>4227</v>
      </c>
      <c r="D566" s="73" t="s">
        <v>48</v>
      </c>
      <c r="E566" s="253" t="s">
        <v>26</v>
      </c>
      <c r="F566" s="253"/>
      <c r="G566" s="253"/>
      <c r="H566" s="253"/>
      <c r="I566" s="253"/>
      <c r="J566" s="66">
        <v>25992.29</v>
      </c>
      <c r="K566" s="66">
        <v>20000</v>
      </c>
      <c r="L566" s="66">
        <v>20000</v>
      </c>
      <c r="M566" s="66">
        <v>11451.6</v>
      </c>
      <c r="N566" s="39">
        <f>M566/J566*100</f>
        <v>44.057680181315305</v>
      </c>
      <c r="O566" s="66">
        <f>M566/L566*100</f>
        <v>57.257999999999996</v>
      </c>
    </row>
    <row r="567" spans="2:16" s="113" customFormat="1" ht="12" customHeight="1">
      <c r="B567" s="120"/>
      <c r="C567" s="120"/>
      <c r="D567" s="121"/>
      <c r="E567" s="120"/>
      <c r="F567" s="120"/>
      <c r="G567" s="120"/>
      <c r="H567" s="120"/>
      <c r="I567" s="120"/>
      <c r="J567" s="116"/>
      <c r="K567" s="116"/>
      <c r="L567" s="116"/>
      <c r="M567" s="116"/>
      <c r="N567" s="116"/>
      <c r="O567" s="116"/>
      <c r="P567" s="116"/>
    </row>
    <row r="568" spans="1:17" s="30" customFormat="1" ht="12" customHeight="1">
      <c r="A568" s="58"/>
      <c r="B568" s="293" t="s">
        <v>51</v>
      </c>
      <c r="C568" s="350"/>
      <c r="D568" s="350"/>
      <c r="E568" s="60" t="s">
        <v>239</v>
      </c>
      <c r="F568" s="259" t="s">
        <v>79</v>
      </c>
      <c r="G568" s="259"/>
      <c r="H568" s="259"/>
      <c r="I568" s="259"/>
      <c r="J568" s="96">
        <f>J569</f>
        <v>198825.74</v>
      </c>
      <c r="K568" s="96">
        <f>K569</f>
        <v>218600</v>
      </c>
      <c r="L568" s="96">
        <f>L569</f>
        <v>218600</v>
      </c>
      <c r="M568" s="96">
        <f>M569</f>
        <v>203929.67</v>
      </c>
      <c r="N568" s="37">
        <f>M568/J568*100</f>
        <v>102.56703684341876</v>
      </c>
      <c r="O568" s="37">
        <f>M568/L568*100</f>
        <v>93.28896157365051</v>
      </c>
      <c r="P568" s="66"/>
      <c r="Q568" s="48"/>
    </row>
    <row r="569" spans="1:17" s="30" customFormat="1" ht="12" customHeight="1">
      <c r="A569" s="55"/>
      <c r="B569" s="279" t="s">
        <v>52</v>
      </c>
      <c r="C569" s="284"/>
      <c r="D569" s="284"/>
      <c r="E569" s="62" t="s">
        <v>240</v>
      </c>
      <c r="F569" s="256" t="s">
        <v>80</v>
      </c>
      <c r="G569" s="256"/>
      <c r="H569" s="256"/>
      <c r="I569" s="256"/>
      <c r="J569" s="70">
        <f>J571</f>
        <v>198825.74</v>
      </c>
      <c r="K569" s="70">
        <f>K571</f>
        <v>218600</v>
      </c>
      <c r="L569" s="70">
        <f>L571</f>
        <v>218600</v>
      </c>
      <c r="M569" s="70">
        <f>M571</f>
        <v>203929.67</v>
      </c>
      <c r="N569" s="39">
        <f>M569/J569*100</f>
        <v>102.56703684341876</v>
      </c>
      <c r="O569" s="39">
        <f>M569/L569*100</f>
        <v>93.28896157365051</v>
      </c>
      <c r="P569" s="66"/>
      <c r="Q569" s="48"/>
    </row>
    <row r="570" spans="1:17" s="30" customFormat="1" ht="12" customHeight="1">
      <c r="A570" s="55"/>
      <c r="B570" s="279" t="s">
        <v>53</v>
      </c>
      <c r="C570" s="284"/>
      <c r="D570" s="54"/>
      <c r="E570" s="341" t="s">
        <v>430</v>
      </c>
      <c r="F570" s="341"/>
      <c r="G570" s="341"/>
      <c r="H570" s="341"/>
      <c r="I570" s="341"/>
      <c r="J570" s="70"/>
      <c r="K570" s="70"/>
      <c r="L570" s="70"/>
      <c r="M570" s="70"/>
      <c r="N570" s="70"/>
      <c r="O570" s="70"/>
      <c r="P570" s="66"/>
      <c r="Q570" s="48"/>
    </row>
    <row r="571" spans="1:17" s="30" customFormat="1" ht="12" customHeight="1">
      <c r="A571" s="347">
        <v>37</v>
      </c>
      <c r="B571" s="207"/>
      <c r="C571" s="207"/>
      <c r="D571" s="208"/>
      <c r="E571" s="343" t="s">
        <v>183</v>
      </c>
      <c r="F571" s="343"/>
      <c r="G571" s="343"/>
      <c r="H571" s="343"/>
      <c r="I571" s="343"/>
      <c r="J571" s="292">
        <f>J574</f>
        <v>198825.74</v>
      </c>
      <c r="K571" s="292">
        <f>K574</f>
        <v>218600</v>
      </c>
      <c r="L571" s="292">
        <f>L574</f>
        <v>218600</v>
      </c>
      <c r="M571" s="292">
        <f>M574</f>
        <v>203929.67</v>
      </c>
      <c r="N571" s="292">
        <f>M571/J571*100</f>
        <v>102.56703684341876</v>
      </c>
      <c r="O571" s="292">
        <f>M571/L571*100</f>
        <v>93.28896157365051</v>
      </c>
      <c r="P571" s="66"/>
      <c r="Q571" s="48"/>
    </row>
    <row r="572" spans="1:17" s="30" customFormat="1" ht="12" customHeight="1">
      <c r="A572" s="347"/>
      <c r="B572" s="207"/>
      <c r="C572" s="207"/>
      <c r="D572" s="208"/>
      <c r="E572" s="343"/>
      <c r="F572" s="343"/>
      <c r="G572" s="343"/>
      <c r="H572" s="343"/>
      <c r="I572" s="343"/>
      <c r="J572" s="292"/>
      <c r="K572" s="292"/>
      <c r="L572" s="292"/>
      <c r="M572" s="292"/>
      <c r="N572" s="292"/>
      <c r="O572" s="292"/>
      <c r="P572" s="66"/>
      <c r="Q572" s="48"/>
    </row>
    <row r="573" spans="1:17" s="30" customFormat="1" ht="12" customHeight="1">
      <c r="A573" s="35"/>
      <c r="B573" s="38"/>
      <c r="C573" s="38"/>
      <c r="D573" s="34"/>
      <c r="E573" s="285"/>
      <c r="F573" s="285"/>
      <c r="G573" s="285"/>
      <c r="H573" s="285"/>
      <c r="I573" s="285"/>
      <c r="J573" s="37"/>
      <c r="K573" s="37"/>
      <c r="L573" s="37"/>
      <c r="M573" s="37"/>
      <c r="N573" s="37"/>
      <c r="O573" s="37"/>
      <c r="P573" s="66"/>
      <c r="Q573" s="48"/>
    </row>
    <row r="574" spans="1:17" s="30" customFormat="1" ht="12" customHeight="1">
      <c r="A574" s="55"/>
      <c r="B574" s="56">
        <v>372</v>
      </c>
      <c r="C574" s="57"/>
      <c r="D574" s="55"/>
      <c r="E574" s="254" t="s">
        <v>316</v>
      </c>
      <c r="F574" s="254"/>
      <c r="G574" s="254"/>
      <c r="H574" s="254"/>
      <c r="I574" s="254"/>
      <c r="J574" s="64">
        <f>SUM(J575+J580)</f>
        <v>198825.74</v>
      </c>
      <c r="K574" s="64">
        <f>SUM(K575+K580)</f>
        <v>218600</v>
      </c>
      <c r="L574" s="64">
        <f>SUM(L575+L580)</f>
        <v>218600</v>
      </c>
      <c r="M574" s="64">
        <f>SUM(M575+M580)</f>
        <v>203929.67</v>
      </c>
      <c r="N574" s="37">
        <f>M574/J574*100</f>
        <v>102.56703684341876</v>
      </c>
      <c r="O574" s="37">
        <f>M574/L574*100</f>
        <v>93.28896157365051</v>
      </c>
      <c r="P574" s="66"/>
      <c r="Q574" s="48"/>
    </row>
    <row r="575" spans="1:17" s="30" customFormat="1" ht="12" customHeight="1">
      <c r="A575" s="55"/>
      <c r="B575" s="56"/>
      <c r="C575" s="61">
        <v>3721</v>
      </c>
      <c r="D575" s="63"/>
      <c r="E575" s="259" t="s">
        <v>95</v>
      </c>
      <c r="F575" s="259"/>
      <c r="G575" s="259"/>
      <c r="H575" s="259"/>
      <c r="I575" s="259"/>
      <c r="J575" s="96">
        <f>SUM(J576:J578)</f>
        <v>181950</v>
      </c>
      <c r="K575" s="96">
        <f>SUM(K576:K578)</f>
        <v>198600</v>
      </c>
      <c r="L575" s="96">
        <f>SUM(L576:L578)</f>
        <v>198600</v>
      </c>
      <c r="M575" s="96">
        <f>SUM(M576:M578)</f>
        <v>191100</v>
      </c>
      <c r="N575" s="37">
        <f>M575/J575*100</f>
        <v>105.02885408079143</v>
      </c>
      <c r="O575" s="37">
        <f>M575/L575*100</f>
        <v>96.22356495468279</v>
      </c>
      <c r="P575" s="66"/>
      <c r="Q575" s="48"/>
    </row>
    <row r="576" spans="2:17" s="30" customFormat="1" ht="12" customHeight="1">
      <c r="B576" s="50"/>
      <c r="C576" s="45">
        <v>3721</v>
      </c>
      <c r="D576" s="122" t="s">
        <v>49</v>
      </c>
      <c r="E576" s="253" t="s">
        <v>295</v>
      </c>
      <c r="F576" s="253"/>
      <c r="G576" s="253"/>
      <c r="H576" s="253"/>
      <c r="I576" s="253"/>
      <c r="J576" s="66">
        <v>33550</v>
      </c>
      <c r="K576" s="70">
        <v>50000</v>
      </c>
      <c r="L576" s="70">
        <v>50000</v>
      </c>
      <c r="M576" s="70">
        <v>42500</v>
      </c>
      <c r="N576" s="42">
        <f>M576/J576*100</f>
        <v>126.67660208643817</v>
      </c>
      <c r="O576" s="42">
        <f>M576/L576*100</f>
        <v>85</v>
      </c>
      <c r="P576" s="66"/>
      <c r="Q576" s="48"/>
    </row>
    <row r="577" spans="2:17" s="30" customFormat="1" ht="12" customHeight="1">
      <c r="B577" s="50"/>
      <c r="C577" s="45">
        <v>3721</v>
      </c>
      <c r="D577" s="73" t="s">
        <v>49</v>
      </c>
      <c r="E577" s="253" t="s">
        <v>154</v>
      </c>
      <c r="F577" s="253"/>
      <c r="G577" s="253"/>
      <c r="H577" s="253"/>
      <c r="I577" s="253"/>
      <c r="J577" s="66">
        <v>59000</v>
      </c>
      <c r="K577" s="70">
        <v>55000</v>
      </c>
      <c r="L577" s="70">
        <v>55000</v>
      </c>
      <c r="M577" s="70">
        <v>55000</v>
      </c>
      <c r="N577" s="42">
        <f>M577/J577*100</f>
        <v>93.22033898305084</v>
      </c>
      <c r="O577" s="42">
        <f>M577/L577*100</f>
        <v>100</v>
      </c>
      <c r="P577" s="66"/>
      <c r="Q577" s="48"/>
    </row>
    <row r="578" spans="1:17" s="30" customFormat="1" ht="12" customHeight="1">
      <c r="A578" s="55"/>
      <c r="B578" s="56"/>
      <c r="C578" s="57">
        <v>3721</v>
      </c>
      <c r="D578" s="65" t="s">
        <v>152</v>
      </c>
      <c r="E578" s="256" t="s">
        <v>153</v>
      </c>
      <c r="F578" s="256"/>
      <c r="G578" s="256"/>
      <c r="H578" s="256"/>
      <c r="I578" s="256"/>
      <c r="J578" s="70">
        <v>89400</v>
      </c>
      <c r="K578" s="70">
        <v>93600</v>
      </c>
      <c r="L578" s="70">
        <v>93600</v>
      </c>
      <c r="M578" s="70">
        <v>93600</v>
      </c>
      <c r="N578" s="42">
        <f>M578/J578*100</f>
        <v>104.69798657718121</v>
      </c>
      <c r="O578" s="39">
        <f>M578/L578*100</f>
        <v>100</v>
      </c>
      <c r="P578" s="66"/>
      <c r="Q578" s="48"/>
    </row>
    <row r="579" spans="1:17" s="30" customFormat="1" ht="12" customHeight="1">
      <c r="A579" s="55"/>
      <c r="B579" s="56"/>
      <c r="C579" s="57"/>
      <c r="D579" s="65"/>
      <c r="E579" s="256"/>
      <c r="F579" s="256"/>
      <c r="G579" s="256"/>
      <c r="H579" s="256"/>
      <c r="I579" s="256"/>
      <c r="J579" s="70"/>
      <c r="K579" s="70"/>
      <c r="L579" s="70"/>
      <c r="M579" s="39"/>
      <c r="N579" s="70"/>
      <c r="O579" s="70"/>
      <c r="P579" s="66"/>
      <c r="Q579" s="48"/>
    </row>
    <row r="580" spans="1:17" s="30" customFormat="1" ht="12" customHeight="1">
      <c r="A580" s="55"/>
      <c r="B580" s="56"/>
      <c r="C580" s="61">
        <v>3722</v>
      </c>
      <c r="D580" s="74"/>
      <c r="E580" s="259" t="s">
        <v>317</v>
      </c>
      <c r="F580" s="259"/>
      <c r="G580" s="259"/>
      <c r="H580" s="259"/>
      <c r="I580" s="259"/>
      <c r="J580" s="96">
        <f>SUM(J581+J582)</f>
        <v>16875.739999999998</v>
      </c>
      <c r="K580" s="96">
        <f>SUM(K581+K582)</f>
        <v>20000</v>
      </c>
      <c r="L580" s="96">
        <f>SUM(L581+L582)</f>
        <v>20000</v>
      </c>
      <c r="M580" s="96">
        <f>SUM(M581+M582)</f>
        <v>12829.67</v>
      </c>
      <c r="N580" s="37">
        <f>M580/J580*100</f>
        <v>76.02434026596761</v>
      </c>
      <c r="O580" s="37">
        <f>M580/L580*100</f>
        <v>64.14835</v>
      </c>
      <c r="P580" s="66"/>
      <c r="Q580" s="48"/>
    </row>
    <row r="581" spans="1:17" s="30" customFormat="1" ht="12" customHeight="1">
      <c r="A581" s="55"/>
      <c r="B581" s="57"/>
      <c r="C581" s="57">
        <v>3722</v>
      </c>
      <c r="D581" s="65" t="s">
        <v>48</v>
      </c>
      <c r="E581" s="256" t="s">
        <v>318</v>
      </c>
      <c r="F581" s="256"/>
      <c r="G581" s="256"/>
      <c r="H581" s="256"/>
      <c r="I581" s="256"/>
      <c r="J581" s="66">
        <v>8000</v>
      </c>
      <c r="K581" s="66">
        <v>10000</v>
      </c>
      <c r="L581" s="66">
        <v>10000</v>
      </c>
      <c r="M581" s="66">
        <v>9000</v>
      </c>
      <c r="N581" s="39">
        <f>M581/J581*100</f>
        <v>112.5</v>
      </c>
      <c r="O581" s="39">
        <f>M581/L581*100</f>
        <v>90</v>
      </c>
      <c r="P581" s="66"/>
      <c r="Q581" s="48"/>
    </row>
    <row r="582" spans="2:17" s="30" customFormat="1" ht="12" customHeight="1">
      <c r="B582" s="57"/>
      <c r="C582" s="57">
        <v>3722</v>
      </c>
      <c r="D582" s="65" t="s">
        <v>49</v>
      </c>
      <c r="E582" s="256" t="s">
        <v>155</v>
      </c>
      <c r="F582" s="256"/>
      <c r="G582" s="256"/>
      <c r="H582" s="256"/>
      <c r="I582" s="256"/>
      <c r="J582" s="66">
        <v>8875.74</v>
      </c>
      <c r="K582" s="66">
        <v>10000</v>
      </c>
      <c r="L582" s="66">
        <v>10000</v>
      </c>
      <c r="M582" s="66">
        <v>3829.67</v>
      </c>
      <c r="N582" s="39">
        <f>M582/J582*100</f>
        <v>43.147613607428795</v>
      </c>
      <c r="O582" s="39">
        <f>M582/L582*100</f>
        <v>38.2967</v>
      </c>
      <c r="P582" s="66"/>
      <c r="Q582" s="48"/>
    </row>
    <row r="583" spans="2:17" s="30" customFormat="1" ht="12" customHeight="1">
      <c r="B583" s="57"/>
      <c r="C583" s="57"/>
      <c r="D583" s="65"/>
      <c r="E583" s="256"/>
      <c r="F583" s="256"/>
      <c r="G583" s="256"/>
      <c r="H583" s="256"/>
      <c r="I583" s="256"/>
      <c r="J583" s="66"/>
      <c r="K583" s="66"/>
      <c r="L583" s="66"/>
      <c r="M583" s="42"/>
      <c r="N583" s="66"/>
      <c r="O583" s="66"/>
      <c r="P583" s="66"/>
      <c r="Q583" s="48"/>
    </row>
    <row r="584" spans="1:17" s="30" customFormat="1" ht="12" customHeight="1">
      <c r="A584" s="63"/>
      <c r="B584" s="279" t="s">
        <v>51</v>
      </c>
      <c r="C584" s="313"/>
      <c r="D584" s="313"/>
      <c r="E584" s="80" t="s">
        <v>327</v>
      </c>
      <c r="F584" s="254" t="s">
        <v>81</v>
      </c>
      <c r="G584" s="254"/>
      <c r="H584" s="254"/>
      <c r="I584" s="254"/>
      <c r="J584" s="64">
        <f>J585</f>
        <v>20717</v>
      </c>
      <c r="K584" s="64">
        <f>K585</f>
        <v>27000</v>
      </c>
      <c r="L584" s="64">
        <f>L585</f>
        <v>27000</v>
      </c>
      <c r="M584" s="64">
        <f>M585</f>
        <v>22887.9</v>
      </c>
      <c r="N584" s="37">
        <f>M584/J584*100</f>
        <v>110.47883380798378</v>
      </c>
      <c r="O584" s="37">
        <f>M584/L584*100</f>
        <v>84.77</v>
      </c>
      <c r="P584" s="66"/>
      <c r="Q584" s="48"/>
    </row>
    <row r="585" spans="1:17" s="30" customFormat="1" ht="12" customHeight="1">
      <c r="A585" s="55"/>
      <c r="B585" s="279" t="s">
        <v>52</v>
      </c>
      <c r="C585" s="284"/>
      <c r="D585" s="284"/>
      <c r="E585" s="62" t="s">
        <v>328</v>
      </c>
      <c r="F585" s="256" t="s">
        <v>82</v>
      </c>
      <c r="G585" s="256"/>
      <c r="H585" s="256"/>
      <c r="I585" s="256"/>
      <c r="J585" s="70">
        <f>J587</f>
        <v>20717</v>
      </c>
      <c r="K585" s="70">
        <f>K587</f>
        <v>27000</v>
      </c>
      <c r="L585" s="70">
        <f>L587</f>
        <v>27000</v>
      </c>
      <c r="M585" s="70">
        <f>M587</f>
        <v>22887.9</v>
      </c>
      <c r="N585" s="39">
        <f>M585/J585*100</f>
        <v>110.47883380798378</v>
      </c>
      <c r="O585" s="39">
        <f>M585/L585*100</f>
        <v>84.77</v>
      </c>
      <c r="P585" s="66"/>
      <c r="Q585" s="48"/>
    </row>
    <row r="586" spans="1:17" s="30" customFormat="1" ht="12" customHeight="1">
      <c r="A586" s="55"/>
      <c r="B586" s="279" t="s">
        <v>53</v>
      </c>
      <c r="C586" s="284"/>
      <c r="D586" s="54"/>
      <c r="E586" s="341" t="s">
        <v>84</v>
      </c>
      <c r="F586" s="341"/>
      <c r="G586" s="341"/>
      <c r="H586" s="341"/>
      <c r="I586" s="341"/>
      <c r="J586" s="70"/>
      <c r="K586" s="70"/>
      <c r="L586" s="70"/>
      <c r="M586" s="70"/>
      <c r="N586" s="70"/>
      <c r="O586" s="70"/>
      <c r="P586" s="66"/>
      <c r="Q586" s="48"/>
    </row>
    <row r="587" spans="1:17" s="30" customFormat="1" ht="12" customHeight="1">
      <c r="A587" s="205">
        <v>32</v>
      </c>
      <c r="B587" s="206"/>
      <c r="C587" s="207"/>
      <c r="D587" s="208"/>
      <c r="E587" s="264" t="s">
        <v>274</v>
      </c>
      <c r="F587" s="264"/>
      <c r="G587" s="264"/>
      <c r="H587" s="264"/>
      <c r="I587" s="264"/>
      <c r="J587" s="209">
        <f>J589</f>
        <v>20717</v>
      </c>
      <c r="K587" s="209">
        <f>K589</f>
        <v>27000</v>
      </c>
      <c r="L587" s="209">
        <f>L589</f>
        <v>27000</v>
      </c>
      <c r="M587" s="209">
        <f>M589</f>
        <v>22887.9</v>
      </c>
      <c r="N587" s="209">
        <f>M587/J587*100</f>
        <v>110.47883380798378</v>
      </c>
      <c r="O587" s="188">
        <f>M587/L587*100</f>
        <v>84.77</v>
      </c>
      <c r="P587" s="66"/>
      <c r="Q587" s="48"/>
    </row>
    <row r="588" spans="1:17" s="30" customFormat="1" ht="12" customHeight="1">
      <c r="A588" s="55"/>
      <c r="B588" s="56"/>
      <c r="C588" s="45"/>
      <c r="D588" s="54"/>
      <c r="E588" s="270"/>
      <c r="F588" s="270"/>
      <c r="G588" s="270"/>
      <c r="H588" s="270"/>
      <c r="I588" s="270"/>
      <c r="J588" s="70"/>
      <c r="K588" s="70"/>
      <c r="L588" s="70"/>
      <c r="M588" s="70"/>
      <c r="N588" s="70"/>
      <c r="O588" s="70"/>
      <c r="P588" s="66"/>
      <c r="Q588" s="48"/>
    </row>
    <row r="589" spans="1:17" s="30" customFormat="1" ht="12" customHeight="1">
      <c r="A589" s="55"/>
      <c r="B589" s="56">
        <v>323</v>
      </c>
      <c r="C589" s="45"/>
      <c r="D589" s="54"/>
      <c r="E589" s="312" t="s">
        <v>24</v>
      </c>
      <c r="F589" s="312"/>
      <c r="G589" s="312"/>
      <c r="H589" s="312"/>
      <c r="I589" s="312"/>
      <c r="J589" s="64">
        <f>J590</f>
        <v>20717</v>
      </c>
      <c r="K589" s="64">
        <f>K590</f>
        <v>27000</v>
      </c>
      <c r="L589" s="64">
        <f>L590</f>
        <v>27000</v>
      </c>
      <c r="M589" s="64">
        <f>M590</f>
        <v>22887.9</v>
      </c>
      <c r="N589" s="37">
        <f>M589/J589*100</f>
        <v>110.47883380798378</v>
      </c>
      <c r="O589" s="37">
        <f>M589/L589*100</f>
        <v>84.77</v>
      </c>
      <c r="P589" s="66"/>
      <c r="Q589" s="48"/>
    </row>
    <row r="590" spans="1:17" s="30" customFormat="1" ht="12" customHeight="1">
      <c r="A590" s="55"/>
      <c r="B590" s="56"/>
      <c r="C590" s="45">
        <v>32362</v>
      </c>
      <c r="D590" s="73" t="s">
        <v>44</v>
      </c>
      <c r="E590" s="270" t="s">
        <v>20</v>
      </c>
      <c r="F590" s="270"/>
      <c r="G590" s="270"/>
      <c r="H590" s="270"/>
      <c r="I590" s="270"/>
      <c r="J590" s="66">
        <v>20717</v>
      </c>
      <c r="K590" s="66">
        <v>27000</v>
      </c>
      <c r="L590" s="66">
        <v>27000</v>
      </c>
      <c r="M590" s="66">
        <v>22887.9</v>
      </c>
      <c r="N590" s="39">
        <f>M590/J590*100</f>
        <v>110.47883380798378</v>
      </c>
      <c r="O590" s="39">
        <f>M590/L590*100</f>
        <v>84.77</v>
      </c>
      <c r="P590" s="66"/>
      <c r="Q590" s="48"/>
    </row>
    <row r="591" spans="1:17" s="30" customFormat="1" ht="12" customHeight="1">
      <c r="A591" s="55"/>
      <c r="B591" s="56"/>
      <c r="C591" s="45"/>
      <c r="D591" s="54"/>
      <c r="E591" s="270"/>
      <c r="F591" s="270"/>
      <c r="G591" s="270"/>
      <c r="H591" s="270"/>
      <c r="I591" s="270"/>
      <c r="J591" s="70"/>
      <c r="K591" s="70"/>
      <c r="L591" s="70"/>
      <c r="M591" s="70"/>
      <c r="N591" s="51"/>
      <c r="O591" s="51"/>
      <c r="Q591" s="48"/>
    </row>
    <row r="592" spans="1:17" s="30" customFormat="1" ht="12" customHeight="1">
      <c r="A592" s="55"/>
      <c r="B592" s="56"/>
      <c r="C592" s="45"/>
      <c r="D592" s="54"/>
      <c r="E592" s="106"/>
      <c r="F592" s="106"/>
      <c r="G592" s="106"/>
      <c r="H592" s="106"/>
      <c r="I592" s="106"/>
      <c r="J592" s="174"/>
      <c r="K592" s="70"/>
      <c r="L592" s="70"/>
      <c r="M592" s="70"/>
      <c r="N592" s="51"/>
      <c r="O592" s="51"/>
      <c r="Q592" s="48"/>
    </row>
    <row r="593" spans="1:17" ht="12" customHeight="1">
      <c r="A593" s="11"/>
      <c r="B593" s="148"/>
      <c r="C593" s="10"/>
      <c r="D593" s="4"/>
      <c r="E593" s="23"/>
      <c r="F593" s="23"/>
      <c r="G593" s="23"/>
      <c r="H593" s="23"/>
      <c r="I593" s="23"/>
      <c r="J593" s="175"/>
      <c r="K593" s="13"/>
      <c r="L593" s="13"/>
      <c r="M593" s="13"/>
      <c r="Q593" s="110"/>
    </row>
    <row r="594" spans="1:17" ht="17.25" customHeight="1">
      <c r="A594" s="346" t="s">
        <v>429</v>
      </c>
      <c r="B594" s="346"/>
      <c r="C594" s="346"/>
      <c r="D594" s="346"/>
      <c r="E594" s="346"/>
      <c r="F594" s="346"/>
      <c r="G594" s="346"/>
      <c r="H594" s="346"/>
      <c r="I594" s="346"/>
      <c r="J594" s="346"/>
      <c r="K594" s="346"/>
      <c r="L594" s="346"/>
      <c r="M594" s="346"/>
      <c r="N594" s="346"/>
      <c r="O594" s="346"/>
      <c r="Q594" s="110"/>
    </row>
    <row r="595" spans="1:17" ht="12" customHeight="1">
      <c r="A595" s="5"/>
      <c r="B595" s="10"/>
      <c r="C595" s="10"/>
      <c r="D595" s="5"/>
      <c r="E595" s="240"/>
      <c r="F595" s="240"/>
      <c r="G595" s="240"/>
      <c r="H595" s="240"/>
      <c r="I595" s="240"/>
      <c r="J595" s="171"/>
      <c r="K595" s="171"/>
      <c r="L595" s="171"/>
      <c r="M595" s="171"/>
      <c r="Q595" s="110"/>
    </row>
    <row r="596" spans="1:17" ht="12" customHeight="1">
      <c r="A596" s="240" t="s">
        <v>432</v>
      </c>
      <c r="B596" s="240"/>
      <c r="C596" s="240"/>
      <c r="D596" s="240"/>
      <c r="E596" s="240"/>
      <c r="F596" s="240"/>
      <c r="G596" s="240"/>
      <c r="H596" s="240"/>
      <c r="I596" s="240"/>
      <c r="J596" s="240"/>
      <c r="K596" s="240"/>
      <c r="L596" s="240"/>
      <c r="M596" s="240"/>
      <c r="N596" s="240"/>
      <c r="O596" s="240"/>
      <c r="Q596" s="110"/>
    </row>
    <row r="597" spans="1:17" ht="12" customHeight="1">
      <c r="A597" s="4"/>
      <c r="B597" s="10"/>
      <c r="C597" s="10"/>
      <c r="D597" s="4"/>
      <c r="E597" s="240"/>
      <c r="F597" s="240"/>
      <c r="G597" s="240"/>
      <c r="H597" s="240"/>
      <c r="I597" s="240"/>
      <c r="J597" s="171"/>
      <c r="K597" s="171"/>
      <c r="L597" s="171"/>
      <c r="M597" s="171"/>
      <c r="Q597" s="110"/>
    </row>
    <row r="598" spans="1:11" ht="12" customHeight="1">
      <c r="A598" s="241"/>
      <c r="B598" s="241"/>
      <c r="C598" s="241"/>
      <c r="D598" s="241"/>
      <c r="E598" s="241"/>
      <c r="F598" s="241"/>
      <c r="G598" s="241"/>
      <c r="H598" s="241"/>
      <c r="I598" s="241"/>
      <c r="J598" s="241"/>
      <c r="K598" s="241"/>
    </row>
    <row r="599" spans="1:13" ht="12" customHeight="1">
      <c r="A599" s="3"/>
      <c r="B599" s="10"/>
      <c r="C599" s="10"/>
      <c r="D599" s="3"/>
      <c r="E599" s="3"/>
      <c r="F599" s="3"/>
      <c r="G599" s="3"/>
      <c r="H599" s="236"/>
      <c r="I599" s="236"/>
      <c r="J599" s="236"/>
      <c r="K599" s="236"/>
      <c r="L599" s="345" t="s">
        <v>110</v>
      </c>
      <c r="M599" s="345"/>
    </row>
    <row r="600" spans="1:13" ht="12" customHeight="1">
      <c r="A600" s="3"/>
      <c r="B600" s="10"/>
      <c r="C600" s="10"/>
      <c r="D600" s="3"/>
      <c r="E600" s="3"/>
      <c r="F600" s="3"/>
      <c r="G600" s="3"/>
      <c r="H600" s="236"/>
      <c r="I600" s="236"/>
      <c r="J600" s="236"/>
      <c r="K600" s="236"/>
      <c r="L600" s="251" t="s">
        <v>434</v>
      </c>
      <c r="M600" s="251"/>
    </row>
    <row r="601" spans="1:13" ht="12" customHeight="1">
      <c r="A601" s="3"/>
      <c r="B601" s="10"/>
      <c r="C601" s="10"/>
      <c r="D601" s="3"/>
      <c r="E601" s="3"/>
      <c r="F601" s="3"/>
      <c r="G601" s="3"/>
      <c r="H601" s="3"/>
      <c r="I601" s="3"/>
      <c r="J601" s="171"/>
      <c r="K601" s="171"/>
      <c r="L601" s="171"/>
      <c r="M601" s="171"/>
    </row>
    <row r="602" spans="1:13" ht="12" customHeight="1">
      <c r="A602" s="3"/>
      <c r="B602" s="10"/>
      <c r="C602" s="10"/>
      <c r="D602" s="3"/>
      <c r="E602" s="3"/>
      <c r="F602" s="3"/>
      <c r="G602" s="3"/>
      <c r="H602" s="3"/>
      <c r="I602" s="3"/>
      <c r="J602" s="171"/>
      <c r="K602" s="171"/>
      <c r="L602" s="171"/>
      <c r="M602" s="171"/>
    </row>
  </sheetData>
  <sheetProtection/>
  <mergeCells count="652">
    <mergeCell ref="E75:I75"/>
    <mergeCell ref="E87:I87"/>
    <mergeCell ref="E392:I392"/>
    <mergeCell ref="E553:I553"/>
    <mergeCell ref="E488:I488"/>
    <mergeCell ref="E407:I407"/>
    <mergeCell ref="E475:I475"/>
    <mergeCell ref="F486:I486"/>
    <mergeCell ref="E183:I183"/>
    <mergeCell ref="E483:I483"/>
    <mergeCell ref="B586:C586"/>
    <mergeCell ref="E570:I570"/>
    <mergeCell ref="E499:I499"/>
    <mergeCell ref="B568:D568"/>
    <mergeCell ref="F568:I568"/>
    <mergeCell ref="E501:I501"/>
    <mergeCell ref="E515:I515"/>
    <mergeCell ref="E516:I516"/>
    <mergeCell ref="E530:I530"/>
    <mergeCell ref="E531:I531"/>
    <mergeCell ref="A596:O596"/>
    <mergeCell ref="A594:O594"/>
    <mergeCell ref="E383:I383"/>
    <mergeCell ref="E574:I574"/>
    <mergeCell ref="E573:I573"/>
    <mergeCell ref="F569:I569"/>
    <mergeCell ref="A571:A572"/>
    <mergeCell ref="B569:D569"/>
    <mergeCell ref="E470:I470"/>
    <mergeCell ref="E462:I462"/>
    <mergeCell ref="F485:I485"/>
    <mergeCell ref="B585:D585"/>
    <mergeCell ref="L599:M599"/>
    <mergeCell ref="L600:M600"/>
    <mergeCell ref="B449:D449"/>
    <mergeCell ref="E449:I449"/>
    <mergeCell ref="E597:I597"/>
    <mergeCell ref="E595:I595"/>
    <mergeCell ref="B570:C570"/>
    <mergeCell ref="M571:M572"/>
    <mergeCell ref="L571:L572"/>
    <mergeCell ref="E480:I480"/>
    <mergeCell ref="K571:K572"/>
    <mergeCell ref="J571:J572"/>
    <mergeCell ref="F584:I584"/>
    <mergeCell ref="E571:I572"/>
    <mergeCell ref="E578:I578"/>
    <mergeCell ref="E514:I514"/>
    <mergeCell ref="F497:I497"/>
    <mergeCell ref="E489:I489"/>
    <mergeCell ref="E591:I591"/>
    <mergeCell ref="E577:I577"/>
    <mergeCell ref="E576:I576"/>
    <mergeCell ref="E582:I582"/>
    <mergeCell ref="E590:I590"/>
    <mergeCell ref="E581:I581"/>
    <mergeCell ref="E579:I579"/>
    <mergeCell ref="E587:I587"/>
    <mergeCell ref="E586:I586"/>
    <mergeCell ref="E482:I482"/>
    <mergeCell ref="E478:I478"/>
    <mergeCell ref="E477:I477"/>
    <mergeCell ref="E509:I509"/>
    <mergeCell ref="E502:I502"/>
    <mergeCell ref="E503:I503"/>
    <mergeCell ref="E500:I500"/>
    <mergeCell ref="E487:I487"/>
    <mergeCell ref="E492:I492"/>
    <mergeCell ref="E504:I504"/>
    <mergeCell ref="E474:I474"/>
    <mergeCell ref="F468:I468"/>
    <mergeCell ref="E469:I469"/>
    <mergeCell ref="E473:I473"/>
    <mergeCell ref="E466:I466"/>
    <mergeCell ref="E479:I479"/>
    <mergeCell ref="E490:I490"/>
    <mergeCell ref="E491:I491"/>
    <mergeCell ref="E481:I481"/>
    <mergeCell ref="B461:D461"/>
    <mergeCell ref="B485:D485"/>
    <mergeCell ref="F467:I467"/>
    <mergeCell ref="E465:I465"/>
    <mergeCell ref="E464:I464"/>
    <mergeCell ref="E472:I472"/>
    <mergeCell ref="E471:I471"/>
    <mergeCell ref="B453:D453"/>
    <mergeCell ref="B452:D452"/>
    <mergeCell ref="B460:D460"/>
    <mergeCell ref="E454:I454"/>
    <mergeCell ref="E453:I453"/>
    <mergeCell ref="E461:I461"/>
    <mergeCell ref="F459:I459"/>
    <mergeCell ref="F460:I460"/>
    <mergeCell ref="E458:I458"/>
    <mergeCell ref="E457:I457"/>
    <mergeCell ref="E456:I456"/>
    <mergeCell ref="E439:I439"/>
    <mergeCell ref="E448:I448"/>
    <mergeCell ref="E444:I444"/>
    <mergeCell ref="E450:I450"/>
    <mergeCell ref="F451:I451"/>
    <mergeCell ref="E455:I455"/>
    <mergeCell ref="E446:I446"/>
    <mergeCell ref="E445:I445"/>
    <mergeCell ref="E434:I434"/>
    <mergeCell ref="F452:I452"/>
    <mergeCell ref="E429:I429"/>
    <mergeCell ref="E443:I443"/>
    <mergeCell ref="E437:I437"/>
    <mergeCell ref="F424:I424"/>
    <mergeCell ref="E438:I438"/>
    <mergeCell ref="E430:I430"/>
    <mergeCell ref="E432:I432"/>
    <mergeCell ref="F431:I431"/>
    <mergeCell ref="E428:I428"/>
    <mergeCell ref="E403:I403"/>
    <mergeCell ref="F405:I405"/>
    <mergeCell ref="E423:I423"/>
    <mergeCell ref="E426:I426"/>
    <mergeCell ref="E427:I427"/>
    <mergeCell ref="E425:I425"/>
    <mergeCell ref="E412:I412"/>
    <mergeCell ref="E414:I414"/>
    <mergeCell ref="E413:I413"/>
    <mergeCell ref="E370:I370"/>
    <mergeCell ref="E378:I378"/>
    <mergeCell ref="E375:I375"/>
    <mergeCell ref="E374:I374"/>
    <mergeCell ref="E379:I379"/>
    <mergeCell ref="E402:I402"/>
    <mergeCell ref="E401:I401"/>
    <mergeCell ref="E382:I382"/>
    <mergeCell ref="E381:I381"/>
    <mergeCell ref="E380:I380"/>
    <mergeCell ref="E404:I404"/>
    <mergeCell ref="E408:I408"/>
    <mergeCell ref="E376:I376"/>
    <mergeCell ref="E394:I394"/>
    <mergeCell ref="E406:I406"/>
    <mergeCell ref="E421:I421"/>
    <mergeCell ref="E415:I415"/>
    <mergeCell ref="E418:I418"/>
    <mergeCell ref="E419:I419"/>
    <mergeCell ref="E400:I400"/>
    <mergeCell ref="E393:I393"/>
    <mergeCell ref="E386:I386"/>
    <mergeCell ref="E372:I372"/>
    <mergeCell ref="E373:I373"/>
    <mergeCell ref="E384:I384"/>
    <mergeCell ref="E389:I389"/>
    <mergeCell ref="E388:I388"/>
    <mergeCell ref="E334:I334"/>
    <mergeCell ref="E344:I344"/>
    <mergeCell ref="E357:I357"/>
    <mergeCell ref="E359:I359"/>
    <mergeCell ref="E356:I356"/>
    <mergeCell ref="E353:I353"/>
    <mergeCell ref="E377:I377"/>
    <mergeCell ref="F362:I362"/>
    <mergeCell ref="E361:I361"/>
    <mergeCell ref="E371:I371"/>
    <mergeCell ref="E349:I349"/>
    <mergeCell ref="E346:I346"/>
    <mergeCell ref="E345:I345"/>
    <mergeCell ref="E358:I358"/>
    <mergeCell ref="E351:I351"/>
    <mergeCell ref="E355:I355"/>
    <mergeCell ref="F352:I352"/>
    <mergeCell ref="E348:I348"/>
    <mergeCell ref="E354:I354"/>
    <mergeCell ref="F342:I342"/>
    <mergeCell ref="E341:I341"/>
    <mergeCell ref="E339:I339"/>
    <mergeCell ref="E337:I337"/>
    <mergeCell ref="E340:I340"/>
    <mergeCell ref="F332:I332"/>
    <mergeCell ref="E338:I338"/>
    <mergeCell ref="E333:I333"/>
    <mergeCell ref="E293:I293"/>
    <mergeCell ref="E310:I310"/>
    <mergeCell ref="E301:I301"/>
    <mergeCell ref="E300:I300"/>
    <mergeCell ref="E302:I302"/>
    <mergeCell ref="E304:I304"/>
    <mergeCell ref="E303:I303"/>
    <mergeCell ref="E296:I296"/>
    <mergeCell ref="E295:I295"/>
    <mergeCell ref="E284:I284"/>
    <mergeCell ref="E271:I271"/>
    <mergeCell ref="E286:I286"/>
    <mergeCell ref="E291:I291"/>
    <mergeCell ref="B363:D363"/>
    <mergeCell ref="E323:I323"/>
    <mergeCell ref="E324:I324"/>
    <mergeCell ref="F315:I315"/>
    <mergeCell ref="E327:I327"/>
    <mergeCell ref="E312:I312"/>
    <mergeCell ref="E305:I305"/>
    <mergeCell ref="E316:I316"/>
    <mergeCell ref="E329:I329"/>
    <mergeCell ref="E336:I336"/>
    <mergeCell ref="E335:I335"/>
    <mergeCell ref="E317:I317"/>
    <mergeCell ref="E313:I313"/>
    <mergeCell ref="E319:I319"/>
    <mergeCell ref="F331:I331"/>
    <mergeCell ref="E330:I330"/>
    <mergeCell ref="E272:I272"/>
    <mergeCell ref="E289:I289"/>
    <mergeCell ref="E288:I288"/>
    <mergeCell ref="E292:I292"/>
    <mergeCell ref="E279:I279"/>
    <mergeCell ref="E299:I299"/>
    <mergeCell ref="E298:I298"/>
    <mergeCell ref="E297:I297"/>
    <mergeCell ref="E285:I285"/>
    <mergeCell ref="E287:I287"/>
    <mergeCell ref="E266:I266"/>
    <mergeCell ref="E283:I283"/>
    <mergeCell ref="E282:I282"/>
    <mergeCell ref="E280:I280"/>
    <mergeCell ref="E274:I274"/>
    <mergeCell ref="E269:I269"/>
    <mergeCell ref="E270:I270"/>
    <mergeCell ref="E281:I281"/>
    <mergeCell ref="E275:I275"/>
    <mergeCell ref="E273:I273"/>
    <mergeCell ref="E261:I261"/>
    <mergeCell ref="E277:I277"/>
    <mergeCell ref="B332:D332"/>
    <mergeCell ref="F385:I385"/>
    <mergeCell ref="E390:I390"/>
    <mergeCell ref="E294:I294"/>
    <mergeCell ref="E264:I264"/>
    <mergeCell ref="E278:I278"/>
    <mergeCell ref="B331:D331"/>
    <mergeCell ref="E263:I263"/>
    <mergeCell ref="B241:D241"/>
    <mergeCell ref="E322:I322"/>
    <mergeCell ref="E326:I326"/>
    <mergeCell ref="E318:I318"/>
    <mergeCell ref="B315:D315"/>
    <mergeCell ref="B388:D388"/>
    <mergeCell ref="E258:I258"/>
    <mergeCell ref="E257:I257"/>
    <mergeCell ref="E262:I262"/>
    <mergeCell ref="E268:I268"/>
    <mergeCell ref="E117:I117"/>
    <mergeCell ref="E276:I276"/>
    <mergeCell ref="E320:I320"/>
    <mergeCell ref="E309:I309"/>
    <mergeCell ref="E306:I306"/>
    <mergeCell ref="E307:I307"/>
    <mergeCell ref="E161:I161"/>
    <mergeCell ref="E126:I126"/>
    <mergeCell ref="E252:I252"/>
    <mergeCell ref="E174:I174"/>
    <mergeCell ref="E93:I93"/>
    <mergeCell ref="E63:I63"/>
    <mergeCell ref="E47:I47"/>
    <mergeCell ref="E56:I56"/>
    <mergeCell ref="E55:I55"/>
    <mergeCell ref="M45:M46"/>
    <mergeCell ref="E70:I70"/>
    <mergeCell ref="E71:I71"/>
    <mergeCell ref="E83:I83"/>
    <mergeCell ref="E84:I84"/>
    <mergeCell ref="E98:I98"/>
    <mergeCell ref="E94:I94"/>
    <mergeCell ref="D90:I90"/>
    <mergeCell ref="E96:I96"/>
    <mergeCell ref="E99:I99"/>
    <mergeCell ref="E38:I38"/>
    <mergeCell ref="E49:I49"/>
    <mergeCell ref="E60:I60"/>
    <mergeCell ref="E50:I50"/>
    <mergeCell ref="E61:I61"/>
    <mergeCell ref="E89:I89"/>
    <mergeCell ref="E65:I65"/>
    <mergeCell ref="E66:I66"/>
    <mergeCell ref="E68:I68"/>
    <mergeCell ref="E69:I69"/>
    <mergeCell ref="E85:I85"/>
    <mergeCell ref="E86:I86"/>
    <mergeCell ref="E72:I72"/>
    <mergeCell ref="E73:I73"/>
    <mergeCell ref="E74:I74"/>
    <mergeCell ref="E112:I112"/>
    <mergeCell ref="E215:I215"/>
    <mergeCell ref="E188:I188"/>
    <mergeCell ref="E189:I189"/>
    <mergeCell ref="E146:I146"/>
    <mergeCell ref="E136:I136"/>
    <mergeCell ref="E134:I134"/>
    <mergeCell ref="E145:I145"/>
    <mergeCell ref="E115:I115"/>
    <mergeCell ref="E147:I147"/>
    <mergeCell ref="E208:I208"/>
    <mergeCell ref="E256:I256"/>
    <mergeCell ref="E255:I255"/>
    <mergeCell ref="E250:I250"/>
    <mergeCell ref="E247:I247"/>
    <mergeCell ref="F254:I254"/>
    <mergeCell ref="E238:I238"/>
    <mergeCell ref="E226:I226"/>
    <mergeCell ref="E224:I224"/>
    <mergeCell ref="E214:I214"/>
    <mergeCell ref="B225:D225"/>
    <mergeCell ref="B223:I223"/>
    <mergeCell ref="E220:I220"/>
    <mergeCell ref="D221:I221"/>
    <mergeCell ref="B329:D329"/>
    <mergeCell ref="B238:D238"/>
    <mergeCell ref="E267:I267"/>
    <mergeCell ref="B255:D255"/>
    <mergeCell ref="B240:D240"/>
    <mergeCell ref="B316:D316"/>
    <mergeCell ref="B425:D425"/>
    <mergeCell ref="B417:D417"/>
    <mergeCell ref="E409:I409"/>
    <mergeCell ref="E410:I410"/>
    <mergeCell ref="F417:I417"/>
    <mergeCell ref="E422:I422"/>
    <mergeCell ref="B467:D467"/>
    <mergeCell ref="B353:D353"/>
    <mergeCell ref="B424:D424"/>
    <mergeCell ref="B254:D254"/>
    <mergeCell ref="B418:D418"/>
    <mergeCell ref="B369:D369"/>
    <mergeCell ref="B330:D330"/>
    <mergeCell ref="B399:D399"/>
    <mergeCell ref="B406:D406"/>
    <mergeCell ref="B352:D352"/>
    <mergeCell ref="A45:A46"/>
    <mergeCell ref="E237:I237"/>
    <mergeCell ref="E163:I163"/>
    <mergeCell ref="E185:I185"/>
    <mergeCell ref="E186:I186"/>
    <mergeCell ref="E368:I368"/>
    <mergeCell ref="F241:I241"/>
    <mergeCell ref="E360:I360"/>
    <mergeCell ref="E363:I363"/>
    <mergeCell ref="E52:I52"/>
    <mergeCell ref="E19:I19"/>
    <mergeCell ref="E33:I33"/>
    <mergeCell ref="E62:I62"/>
    <mergeCell ref="E35:I35"/>
    <mergeCell ref="E32:I32"/>
    <mergeCell ref="E36:I36"/>
    <mergeCell ref="E45:I46"/>
    <mergeCell ref="E54:I54"/>
    <mergeCell ref="E53:I53"/>
    <mergeCell ref="E51:I51"/>
    <mergeCell ref="E8:I8"/>
    <mergeCell ref="E18:I18"/>
    <mergeCell ref="E17:I17"/>
    <mergeCell ref="E16:I16"/>
    <mergeCell ref="E10:I10"/>
    <mergeCell ref="E31:I31"/>
    <mergeCell ref="E29:I29"/>
    <mergeCell ref="E30:I30"/>
    <mergeCell ref="E11:I11"/>
    <mergeCell ref="E28:I28"/>
    <mergeCell ref="E26:I26"/>
    <mergeCell ref="E25:I25"/>
    <mergeCell ref="E172:I172"/>
    <mergeCell ref="E22:I22"/>
    <mergeCell ref="E14:I14"/>
    <mergeCell ref="E34:I34"/>
    <mergeCell ref="E42:I42"/>
    <mergeCell ref="E59:I59"/>
    <mergeCell ref="E58:I58"/>
    <mergeCell ref="E21:I21"/>
    <mergeCell ref="E13:I13"/>
    <mergeCell ref="E107:I107"/>
    <mergeCell ref="E48:I48"/>
    <mergeCell ref="B333:D333"/>
    <mergeCell ref="E435:I435"/>
    <mergeCell ref="E325:I325"/>
    <mergeCell ref="E311:I311"/>
    <mergeCell ref="B327:D327"/>
    <mergeCell ref="B342:D342"/>
    <mergeCell ref="B343:D343"/>
    <mergeCell ref="H599:K599"/>
    <mergeCell ref="H600:K600"/>
    <mergeCell ref="E580:I580"/>
    <mergeCell ref="E575:I575"/>
    <mergeCell ref="A598:K598"/>
    <mergeCell ref="E589:I589"/>
    <mergeCell ref="E588:I588"/>
    <mergeCell ref="F585:I585"/>
    <mergeCell ref="E583:I583"/>
    <mergeCell ref="B584:D584"/>
    <mergeCell ref="E7:I7"/>
    <mergeCell ref="E9:I9"/>
    <mergeCell ref="E433:I433"/>
    <mergeCell ref="B451:D451"/>
    <mergeCell ref="B447:I447"/>
    <mergeCell ref="E442:I442"/>
    <mergeCell ref="E441:I441"/>
    <mergeCell ref="F440:I440"/>
    <mergeCell ref="B441:D441"/>
    <mergeCell ref="E436:I436"/>
    <mergeCell ref="A1:M1"/>
    <mergeCell ref="E3:I3"/>
    <mergeCell ref="A3:D3"/>
    <mergeCell ref="D5:I5"/>
    <mergeCell ref="E6:I6"/>
    <mergeCell ref="E4:I4"/>
    <mergeCell ref="E2:I2"/>
    <mergeCell ref="E12:I12"/>
    <mergeCell ref="E15:I15"/>
    <mergeCell ref="E20:I20"/>
    <mergeCell ref="E23:I23"/>
    <mergeCell ref="E27:I27"/>
    <mergeCell ref="L45:L46"/>
    <mergeCell ref="K45:K46"/>
    <mergeCell ref="E24:I24"/>
    <mergeCell ref="E40:I40"/>
    <mergeCell ref="E39:I39"/>
    <mergeCell ref="E37:I37"/>
    <mergeCell ref="E43:I43"/>
    <mergeCell ref="E92:I92"/>
    <mergeCell ref="E91:I91"/>
    <mergeCell ref="E88:I88"/>
    <mergeCell ref="E41:I41"/>
    <mergeCell ref="E57:I57"/>
    <mergeCell ref="E78:I78"/>
    <mergeCell ref="E79:I79"/>
    <mergeCell ref="E80:I80"/>
    <mergeCell ref="A158:A159"/>
    <mergeCell ref="E151:I151"/>
    <mergeCell ref="E148:I148"/>
    <mergeCell ref="E129:I129"/>
    <mergeCell ref="E142:I142"/>
    <mergeCell ref="E95:I95"/>
    <mergeCell ref="E149:I149"/>
    <mergeCell ref="E111:I111"/>
    <mergeCell ref="E109:I109"/>
    <mergeCell ref="E97:I97"/>
    <mergeCell ref="E128:I128"/>
    <mergeCell ref="E123:I123"/>
    <mergeCell ref="E137:I137"/>
    <mergeCell ref="E101:I101"/>
    <mergeCell ref="E119:I119"/>
    <mergeCell ref="E102:I102"/>
    <mergeCell ref="E104:I104"/>
    <mergeCell ref="E120:I120"/>
    <mergeCell ref="E105:I105"/>
    <mergeCell ref="E114:I114"/>
    <mergeCell ref="E138:I138"/>
    <mergeCell ref="E152:I152"/>
    <mergeCell ref="E153:I153"/>
    <mergeCell ref="E141:I141"/>
    <mergeCell ref="E150:I150"/>
    <mergeCell ref="E140:I140"/>
    <mergeCell ref="E133:I133"/>
    <mergeCell ref="E116:I116"/>
    <mergeCell ref="E106:I106"/>
    <mergeCell ref="E113:I113"/>
    <mergeCell ref="E122:I122"/>
    <mergeCell ref="E127:I127"/>
    <mergeCell ref="E131:I131"/>
    <mergeCell ref="E132:I132"/>
    <mergeCell ref="E118:I118"/>
    <mergeCell ref="E121:I121"/>
    <mergeCell ref="E124:I124"/>
    <mergeCell ref="E139:I139"/>
    <mergeCell ref="E135:I135"/>
    <mergeCell ref="E130:I130"/>
    <mergeCell ref="E125:I125"/>
    <mergeCell ref="E170:I170"/>
    <mergeCell ref="E169:I169"/>
    <mergeCell ref="E144:I144"/>
    <mergeCell ref="E143:I143"/>
    <mergeCell ref="E164:I164"/>
    <mergeCell ref="E156:I156"/>
    <mergeCell ref="E157:I157"/>
    <mergeCell ref="K158:K159"/>
    <mergeCell ref="E162:I162"/>
    <mergeCell ref="E160:I160"/>
    <mergeCell ref="J158:J159"/>
    <mergeCell ref="E154:I154"/>
    <mergeCell ref="E155:I155"/>
    <mergeCell ref="E168:I168"/>
    <mergeCell ref="E165:I165"/>
    <mergeCell ref="E175:I175"/>
    <mergeCell ref="E167:I167"/>
    <mergeCell ref="E166:I166"/>
    <mergeCell ref="E173:I173"/>
    <mergeCell ref="E171:I171"/>
    <mergeCell ref="E158:I159"/>
    <mergeCell ref="E180:I180"/>
    <mergeCell ref="E179:I179"/>
    <mergeCell ref="E178:I178"/>
    <mergeCell ref="A206:O206"/>
    <mergeCell ref="E181:I181"/>
    <mergeCell ref="E192:I192"/>
    <mergeCell ref="E191:I191"/>
    <mergeCell ref="E187:I187"/>
    <mergeCell ref="E182:I182"/>
    <mergeCell ref="E193:I193"/>
    <mergeCell ref="O571:O572"/>
    <mergeCell ref="B431:D431"/>
    <mergeCell ref="E463:I463"/>
    <mergeCell ref="B459:D459"/>
    <mergeCell ref="B370:D370"/>
    <mergeCell ref="F396:I396"/>
    <mergeCell ref="B432:D432"/>
    <mergeCell ref="B440:D440"/>
    <mergeCell ref="B486:D486"/>
    <mergeCell ref="B483:D483"/>
    <mergeCell ref="N571:N572"/>
    <mergeCell ref="E420:I420"/>
    <mergeCell ref="E249:I249"/>
    <mergeCell ref="E253:I253"/>
    <mergeCell ref="E245:I245"/>
    <mergeCell ref="F387:I387"/>
    <mergeCell ref="E397:I397"/>
    <mergeCell ref="E391:I391"/>
    <mergeCell ref="E399:I399"/>
    <mergeCell ref="F398:I398"/>
    <mergeCell ref="E210:I210"/>
    <mergeCell ref="E209:I209"/>
    <mergeCell ref="E213:I213"/>
    <mergeCell ref="E212:I212"/>
    <mergeCell ref="E216:I216"/>
    <mergeCell ref="E222:I222"/>
    <mergeCell ref="E219:H219"/>
    <mergeCell ref="E176:I176"/>
    <mergeCell ref="E177:I177"/>
    <mergeCell ref="O45:O46"/>
    <mergeCell ref="N158:N159"/>
    <mergeCell ref="O158:O159"/>
    <mergeCell ref="E207:I207"/>
    <mergeCell ref="N45:N46"/>
    <mergeCell ref="E194:I194"/>
    <mergeCell ref="M158:M159"/>
    <mergeCell ref="L158:L159"/>
    <mergeCell ref="E77:I77"/>
    <mergeCell ref="J45:J46"/>
    <mergeCell ref="B226:D226"/>
    <mergeCell ref="B239:D239"/>
    <mergeCell ref="E243:I243"/>
    <mergeCell ref="E242:I242"/>
    <mergeCell ref="E81:I81"/>
    <mergeCell ref="E82:I82"/>
    <mergeCell ref="E190:I190"/>
    <mergeCell ref="E225:I225"/>
    <mergeCell ref="E235:I235"/>
    <mergeCell ref="F227:I227"/>
    <mergeCell ref="E244:I244"/>
    <mergeCell ref="E239:I239"/>
    <mergeCell ref="E234:I234"/>
    <mergeCell ref="E229:I229"/>
    <mergeCell ref="F228:I228"/>
    <mergeCell ref="E232:I232"/>
    <mergeCell ref="E231:I231"/>
    <mergeCell ref="B497:D497"/>
    <mergeCell ref="B493:D493"/>
    <mergeCell ref="E493:I493"/>
    <mergeCell ref="A495:I495"/>
    <mergeCell ref="E496:I496"/>
    <mergeCell ref="B468:D468"/>
    <mergeCell ref="B469:D469"/>
    <mergeCell ref="B487:D487"/>
    <mergeCell ref="E476:I476"/>
    <mergeCell ref="E484:I484"/>
    <mergeCell ref="B498:D498"/>
    <mergeCell ref="F498:I498"/>
    <mergeCell ref="E510:I510"/>
    <mergeCell ref="B511:I511"/>
    <mergeCell ref="B512:I512"/>
    <mergeCell ref="E513:I513"/>
    <mergeCell ref="E505:I505"/>
    <mergeCell ref="E506:I506"/>
    <mergeCell ref="E507:I507"/>
    <mergeCell ref="E508:I508"/>
    <mergeCell ref="E517:I517"/>
    <mergeCell ref="E518:I518"/>
    <mergeCell ref="E519:I519"/>
    <mergeCell ref="E520:I520"/>
    <mergeCell ref="E521:I521"/>
    <mergeCell ref="E522:I522"/>
    <mergeCell ref="E523:I523"/>
    <mergeCell ref="E524:I524"/>
    <mergeCell ref="E525:I525"/>
    <mergeCell ref="E526:I526"/>
    <mergeCell ref="E534:I534"/>
    <mergeCell ref="E527:I527"/>
    <mergeCell ref="E528:I528"/>
    <mergeCell ref="E529:I529"/>
    <mergeCell ref="E566:I566"/>
    <mergeCell ref="E563:I563"/>
    <mergeCell ref="E564:I564"/>
    <mergeCell ref="E547:I547"/>
    <mergeCell ref="E565:I565"/>
    <mergeCell ref="E541:I541"/>
    <mergeCell ref="E542:I542"/>
    <mergeCell ref="E544:I544"/>
    <mergeCell ref="E545:I545"/>
    <mergeCell ref="E556:I556"/>
    <mergeCell ref="E561:I561"/>
    <mergeCell ref="E321:I321"/>
    <mergeCell ref="E560:I560"/>
    <mergeCell ref="E546:I546"/>
    <mergeCell ref="E554:I554"/>
    <mergeCell ref="E555:I555"/>
    <mergeCell ref="E543:I543"/>
    <mergeCell ref="E551:I551"/>
    <mergeCell ref="E538:I538"/>
    <mergeCell ref="E539:I539"/>
    <mergeCell ref="E548:I548"/>
    <mergeCell ref="E549:I549"/>
    <mergeCell ref="E550:I550"/>
    <mergeCell ref="E557:I557"/>
    <mergeCell ref="E533:I533"/>
    <mergeCell ref="E532:I532"/>
    <mergeCell ref="E535:I535"/>
    <mergeCell ref="E536:I536"/>
    <mergeCell ref="E537:I537"/>
    <mergeCell ref="E540:I540"/>
    <mergeCell ref="E202:I202"/>
    <mergeCell ref="F369:I369"/>
    <mergeCell ref="E364:I364"/>
    <mergeCell ref="E350:I350"/>
    <mergeCell ref="E365:I365"/>
    <mergeCell ref="E347:I347"/>
    <mergeCell ref="E366:I366"/>
    <mergeCell ref="E259:I259"/>
    <mergeCell ref="E328:I328"/>
    <mergeCell ref="E233:I233"/>
    <mergeCell ref="E108:I108"/>
    <mergeCell ref="E343:I343"/>
    <mergeCell ref="E198:I198"/>
    <mergeCell ref="E200:I200"/>
    <mergeCell ref="E265:I265"/>
    <mergeCell ref="E184:I184"/>
    <mergeCell ref="B236:H236"/>
    <mergeCell ref="F240:I240"/>
    <mergeCell ref="E230:I230"/>
    <mergeCell ref="E246:I246"/>
    <mergeCell ref="A196:M196"/>
    <mergeCell ref="E203:I203"/>
    <mergeCell ref="E251:I251"/>
    <mergeCell ref="A217:M217"/>
    <mergeCell ref="E367:I367"/>
    <mergeCell ref="E76:I76"/>
    <mergeCell ref="E100:I100"/>
    <mergeCell ref="E103:I103"/>
    <mergeCell ref="E110:I110"/>
    <mergeCell ref="E260:I260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Procelnik</cp:lastModifiedBy>
  <cp:lastPrinted>2022-04-14T08:32:39Z</cp:lastPrinted>
  <dcterms:created xsi:type="dcterms:W3CDTF">2009-11-09T11:33:14Z</dcterms:created>
  <dcterms:modified xsi:type="dcterms:W3CDTF">2022-04-25T10:14:34Z</dcterms:modified>
  <cp:category/>
  <cp:version/>
  <cp:contentType/>
  <cp:contentStatus/>
</cp:coreProperties>
</file>