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<sst xmlns="http://schemas.openxmlformats.org/spreadsheetml/2006/main" count="684" uniqueCount="417">
  <si>
    <t xml:space="preserve">Porez i prirez na dohodak                                            </t>
  </si>
  <si>
    <t>Porezi na robu i usluge</t>
  </si>
  <si>
    <t xml:space="preserve"> </t>
  </si>
  <si>
    <t xml:space="preserve">MATERIJALNI RASHODI                                                   </t>
  </si>
  <si>
    <t xml:space="preserve">Komunalne usluge                                                                          </t>
  </si>
  <si>
    <t xml:space="preserve">Zdravstvene i veterinarske usluge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</si>
  <si>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</si>
  <si>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</si>
  <si>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>OSTALI RASHODI</t>
  </si>
  <si>
    <t>Vatrogastvo</t>
  </si>
  <si>
    <t>Kapitalne pomoći iz državnog proračuna</t>
  </si>
  <si>
    <t>Tekuće donacije</t>
  </si>
  <si>
    <t>Postrojenja i oprema</t>
  </si>
  <si>
    <t>Opskrba vodom</t>
  </si>
  <si>
    <t>Ostali financijski rashodi</t>
  </si>
  <si>
    <t>MATERIJALNI RASHODI</t>
  </si>
  <si>
    <t>Broj konta</t>
  </si>
  <si>
    <t>RASHODI POSLOVANJA</t>
  </si>
  <si>
    <t>Naknade građanima i kućanstvima u naravi</t>
  </si>
  <si>
    <t>Knjigovodstvene usluge</t>
  </si>
  <si>
    <t>Veterinarske usluge</t>
  </si>
  <si>
    <t xml:space="preserve">Tekuće donacije </t>
  </si>
  <si>
    <t>Ostale tekuće donacije</t>
  </si>
  <si>
    <t>II.  POSEBNI  DIO</t>
  </si>
  <si>
    <t>Rashodi za usluge</t>
  </si>
  <si>
    <t>Porez na potrošnju alkoholnih i bezalkoholnih pića</t>
  </si>
  <si>
    <t>Uređaji, strojevi i oprema za ostale namjene</t>
  </si>
  <si>
    <t>Ostale usluge tekućeg i investicijskog održavanja</t>
  </si>
  <si>
    <t>Komunalni doprinosi i naknade</t>
  </si>
  <si>
    <t xml:space="preserve">Komunalni doprinosi </t>
  </si>
  <si>
    <t>Komunalne naknade</t>
  </si>
  <si>
    <t>Naknade za priključak vode</t>
  </si>
  <si>
    <t>Usluge promidžbe i informiranja</t>
  </si>
  <si>
    <t>Energija</t>
  </si>
  <si>
    <t>Usluge telefona i pošte</t>
  </si>
  <si>
    <t>0111</t>
  </si>
  <si>
    <t>0620</t>
  </si>
  <si>
    <t>0640</t>
  </si>
  <si>
    <t>0660</t>
  </si>
  <si>
    <t>0451</t>
  </si>
  <si>
    <t>0630</t>
  </si>
  <si>
    <t>0510</t>
  </si>
  <si>
    <t>0540</t>
  </si>
  <si>
    <t>0320</t>
  </si>
  <si>
    <t>0760</t>
  </si>
  <si>
    <t>1090</t>
  </si>
  <si>
    <t>0840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</si>
  <si>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</si>
  <si>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</si>
  <si>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</si>
  <si>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</si>
  <si>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</si>
  <si>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</si>
  <si>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</si>
  <si>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</si>
  <si>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</si>
  <si>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</si>
  <si>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</si>
  <si>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</si>
  <si>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</si>
  <si>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</si>
  <si>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</si>
  <si>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Materijal i dijelovi za održavanje cesta</t>
  </si>
  <si>
    <t>Usluge tekućeg i investicijskog održavanja cesta</t>
  </si>
  <si>
    <t>Rashodi za materijal i energiju</t>
  </si>
  <si>
    <t>Održavanje građevinskih objekata</t>
  </si>
  <si>
    <t>Materijal i dijelovi za održavanje građevinskih objekata</t>
  </si>
  <si>
    <t>Usluge tekućeg i investicijskog održavanja građ. objekata</t>
  </si>
  <si>
    <t>Održavanje javnih površina</t>
  </si>
  <si>
    <t xml:space="preserve">Izvor: </t>
  </si>
  <si>
    <t>Održavanje ostale komunalne infrastrukture</t>
  </si>
  <si>
    <t>Ostali materijal za tekuće i investicijsko održavanje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</si>
  <si>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</si>
  <si>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</si>
  <si>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</si>
  <si>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</si>
  <si>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</si>
  <si>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Političke stranke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</si>
  <si>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</si>
  <si>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</si>
  <si>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</si>
  <si>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</si>
  <si>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</si>
  <si>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</si>
  <si>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</si>
  <si>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</si>
  <si>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</si>
  <si>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>Prihodi državne uprave</t>
  </si>
  <si>
    <t>Vodni doprinos</t>
  </si>
  <si>
    <t>Ostali prihodi</t>
  </si>
  <si>
    <t>KAZNE, UPRAVNE MJERE I OSTALI PRIHODI</t>
  </si>
  <si>
    <t>Plaće (Bruto)</t>
  </si>
  <si>
    <t>Članarine</t>
  </si>
  <si>
    <t>Zatezne kamate</t>
  </si>
  <si>
    <t>Civilna zaštita</t>
  </si>
  <si>
    <t>Ceste i ostali prometni objekti</t>
  </si>
  <si>
    <t>Naknade građanima i kućanstvima u novcu</t>
  </si>
  <si>
    <t>Ostali nespomenuti prihodi</t>
  </si>
  <si>
    <t>A.  RAČUN PRIHODA I RASHODA</t>
  </si>
  <si>
    <t xml:space="preserve">                          NAZIV</t>
  </si>
  <si>
    <t>Ostale intelektualne usluge</t>
  </si>
  <si>
    <t>Održavanje groblja</t>
  </si>
  <si>
    <t>Pogrebne usluge</t>
  </si>
  <si>
    <t>Kapitalna ulaganja u opremu i ostalu imovinu</t>
  </si>
  <si>
    <t xml:space="preserve">RAZDJEL 005    </t>
  </si>
  <si>
    <t>Održavanje javne rasvjete</t>
  </si>
  <si>
    <t>Usluge tekućeg i investicijskog održavanja javne rasvjete</t>
  </si>
  <si>
    <t xml:space="preserve">Aktivnost: </t>
  </si>
  <si>
    <t>Uređaji, strojeva i oprema za ostale namjene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</si>
  <si>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</si>
  <si>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</si>
  <si>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</si>
  <si>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</si>
  <si>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</si>
  <si>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</si>
  <si>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</si>
  <si>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</si>
  <si>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</si>
  <si>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</si>
  <si>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</si>
  <si>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Električna energija-javna rasvjeta</t>
  </si>
  <si>
    <t>Ostale naknade za korištenje nefinancijske imovine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</si>
  <si>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</si>
  <si>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</si>
  <si>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</si>
  <si>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</si>
  <si>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zakupa i iznajmljivanja imovine </t>
  </si>
  <si>
    <t>Ostali prihodi od nefinancijske imovine-legalizacija</t>
  </si>
  <si>
    <t>Sufinanciranje asfalta</t>
  </si>
  <si>
    <t xml:space="preserve">Prihodi od grobnih naknada </t>
  </si>
  <si>
    <t>Naknade za prisustvovanje sjednicama</t>
  </si>
  <si>
    <t xml:space="preserve">Naknada za prijevoz na posao i s posla </t>
  </si>
  <si>
    <t>Ostale naknade troškova zaposlenima</t>
  </si>
  <si>
    <t xml:space="preserve">Iznošenje i odvoz smeća </t>
  </si>
  <si>
    <t>Ugovor o djelu-mala škola</t>
  </si>
  <si>
    <t>Izrada projekata</t>
  </si>
  <si>
    <t>Usluge održavanja zelenih površina</t>
  </si>
  <si>
    <t>Iznošenje i odvoz smeća s groblja</t>
  </si>
  <si>
    <t xml:space="preserve">Otkup zemljišta </t>
  </si>
  <si>
    <t xml:space="preserve">Materijalna imovina </t>
  </si>
  <si>
    <t>Izgradnja cesta i ostalih prometnih objekata</t>
  </si>
  <si>
    <t>Izgradnja vodovoda</t>
  </si>
  <si>
    <t xml:space="preserve">Izgradnja vodovodne mreže </t>
  </si>
  <si>
    <t>Uređenje groblja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</si>
  <si>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</si>
  <si>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</si>
  <si>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</si>
  <si>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</si>
  <si>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 xml:space="preserve">Orkestar limene glazbe </t>
  </si>
  <si>
    <t>0810</t>
  </si>
  <si>
    <t>Lovačko društvo</t>
  </si>
  <si>
    <t>ŠKOLSTVO, SOCIJALNA SKRB I ZDRAVSTVO</t>
  </si>
  <si>
    <t>Školstvo</t>
  </si>
  <si>
    <t>0942</t>
  </si>
  <si>
    <t xml:space="preserve">Stipendije </t>
  </si>
  <si>
    <t xml:space="preserve">Naknada za novorođenčad </t>
  </si>
  <si>
    <t xml:space="preserve">Ostale naknade u naravi </t>
  </si>
  <si>
    <t>Naknada za prijevoz na posao i s posla</t>
  </si>
  <si>
    <t>Naknade za rad predstavničkih i izvršnih tijela, povjerenstava i sl.</t>
  </si>
  <si>
    <t>Poslovni objekti</t>
  </si>
  <si>
    <t>Izgradnja i rekonstrukcija ostalih građevinskih objekata</t>
  </si>
  <si>
    <t xml:space="preserve">Zemljište </t>
  </si>
  <si>
    <t>Tekuće pomoći iz županijskog proračuna</t>
  </si>
  <si>
    <t xml:space="preserve">OPĆINA BREZNICA </t>
  </si>
  <si>
    <t xml:space="preserve">Doprinos za šume </t>
  </si>
  <si>
    <t>Vjerske zajednice</t>
  </si>
  <si>
    <t>1.  Opći prihodi i primici</t>
  </si>
  <si>
    <t>Doprinosi za obvezno osiguranje u slučaju nezaposlenosti</t>
  </si>
  <si>
    <t xml:space="preserve">Porez na korištenje javnih površina </t>
  </si>
  <si>
    <t xml:space="preserve">Tekuće pomoći iz državnog proračuna </t>
  </si>
  <si>
    <t xml:space="preserve">Kapitalne pomoći iz županijskog proračuna </t>
  </si>
  <si>
    <t>Upravne i administrativne pristojbe</t>
  </si>
  <si>
    <t xml:space="preserve">Ostale upravne pristojbe i naknade </t>
  </si>
  <si>
    <t xml:space="preserve">Zakupnine i najamnine </t>
  </si>
  <si>
    <t>Kazne, penali i naknade štete</t>
  </si>
  <si>
    <t>Naknade štete pravnim i fizičkim osobama</t>
  </si>
  <si>
    <t xml:space="preserve">Pomoći proračunu iz drugih proračuna </t>
  </si>
  <si>
    <t xml:space="preserve">Porez i prirez na dohodak                                 </t>
  </si>
  <si>
    <t xml:space="preserve">POMOĆI DANE U INOZEMSTVO I UNUTAR OPĆEG PRORAČUNA </t>
  </si>
  <si>
    <t>Tekuće pomoći općinskim proračunima</t>
  </si>
  <si>
    <t xml:space="preserve">Pomoći unutar općeg proračuna </t>
  </si>
  <si>
    <t xml:space="preserve">Pomoći proračunskim korisnicima drugih proračuna </t>
  </si>
  <si>
    <t xml:space="preserve">Pomoći osnovnom školstvu </t>
  </si>
  <si>
    <t xml:space="preserve">Komunikacijska oprema </t>
  </si>
  <si>
    <t xml:space="preserve">Financiranje osnovnog školstva </t>
  </si>
  <si>
    <t xml:space="preserve">PRIHODI OD UPRAVNIH I ADMINISTRATIVNIH PRISTOJBI, PRISTOJBI PO POSEBNIM PROPISIMA I NAKNADA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</si>
  <si>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</si>
  <si>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</si>
  <si>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</si>
  <si>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</si>
  <si>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</si>
  <si>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Deratizacija </t>
  </si>
  <si>
    <t xml:space="preserve">Financiranje aktivnosti sportskih udruga </t>
  </si>
  <si>
    <t>Tekuće donacije sportskim udrugama</t>
  </si>
  <si>
    <t xml:space="preserve">Nematerijalna proizvedena imovina </t>
  </si>
  <si>
    <t xml:space="preserve">Izrada prostornog plana </t>
  </si>
  <si>
    <t xml:space="preserve">A. RAČUN PRIHODA I RASHODA </t>
  </si>
  <si>
    <t xml:space="preserve">Pomoći iz proračuna temeljem prijenosa EU sredstava </t>
  </si>
  <si>
    <t>0220</t>
  </si>
  <si>
    <t xml:space="preserve">Razvoj sporta </t>
  </si>
  <si>
    <t>1. Opći prihodi i primici i 5. Pomoći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</si>
  <si>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</si>
  <si>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</si>
  <si>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</si>
  <si>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</si>
  <si>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</si>
  <si>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Višak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</si>
  <si>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</si>
  <si>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</si>
  <si>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</si>
  <si>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</si>
  <si>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>KULTURA, ZNANOST, SPORT I OSTALI KORISNICI</t>
  </si>
  <si>
    <t>GLAVA 00401</t>
  </si>
  <si>
    <t>Kapitalne pomoći temeljem prijenosa EU sredstava</t>
  </si>
  <si>
    <t>Sudske pristojbe</t>
  </si>
  <si>
    <t xml:space="preserve">Sudske pristojbe </t>
  </si>
  <si>
    <t>Ostale komunalne usluge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</si>
  <si>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</si>
  <si>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</si>
  <si>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</si>
  <si>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</si>
  <si>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</si>
  <si>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</si>
  <si>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</si>
  <si>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</si>
  <si>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</si>
  <si>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</si>
  <si>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</si>
  <si>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</si>
  <si>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</si>
  <si>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</si>
  <si>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</si>
  <si>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</si>
  <si>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</si>
  <si>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</si>
  <si>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</si>
  <si>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</si>
  <si>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</si>
  <si>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</si>
  <si>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</si>
  <si>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</si>
  <si>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</si>
  <si>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</si>
  <si>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</si>
  <si>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</si>
  <si>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0423</t>
  </si>
  <si>
    <t>1009</t>
  </si>
  <si>
    <t>A100901</t>
  </si>
  <si>
    <t>1010</t>
  </si>
  <si>
    <t>A101001</t>
  </si>
  <si>
    <t>1011</t>
  </si>
  <si>
    <t>A101101</t>
  </si>
  <si>
    <t xml:space="preserve">1. Opći prihodi i primici 5. Pomoći </t>
  </si>
  <si>
    <t>Goran Bruči</t>
  </si>
  <si>
    <t>Indeks (%) 4/1</t>
  </si>
  <si>
    <t>Indeks (%) 4/3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</si>
  <si>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</si>
  <si>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</si>
  <si>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</si>
  <si>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Indeks(%)          4/1</t>
  </si>
  <si>
    <t>Indeks(%)           4/3</t>
  </si>
  <si>
    <t>9  VIŠAK//MANJAK IZ PRETHODNE/IH GODINA</t>
  </si>
  <si>
    <t xml:space="preserve">RASHODI ZA NABAVU NEFINACIJSKE IMOVINE </t>
  </si>
  <si>
    <t>0435</t>
  </si>
  <si>
    <t xml:space="preserve">Uređaji, strojevi i oprema za ostale namjene </t>
  </si>
  <si>
    <t xml:space="preserve">Izgradnja dječjih igrališta i sportskih terena </t>
  </si>
  <si>
    <t>Uređenje trga i parka</t>
  </si>
  <si>
    <t>Troškovi sudskih postupaka</t>
  </si>
  <si>
    <t>Ostali nespomenuti financijski izdaci</t>
  </si>
  <si>
    <t>O IZVRŠENJU PRORAČUNA OPĆINE BREZNICA ZA 2020. GODINU</t>
  </si>
  <si>
    <t>Izvorni plan 2020.</t>
  </si>
  <si>
    <t>Tekući plan 2020.</t>
  </si>
  <si>
    <t>Izvorni plan               2020.</t>
  </si>
  <si>
    <t>Tekući plan                2020.</t>
  </si>
  <si>
    <t>Autorski honorari</t>
  </si>
  <si>
    <t xml:space="preserve">Kapitalne pomoći općinskim proračunima </t>
  </si>
  <si>
    <t>Uređenje društvenih domova</t>
  </si>
  <si>
    <t>1. Opći prihodi i primici 4. Prihodi za posebne namjene i 5. Pomoći</t>
  </si>
  <si>
    <t xml:space="preserve">UKUPNI RASHODI                                                                                      </t>
  </si>
  <si>
    <t>Naknada troškova osobama izvan radnog odnosa</t>
  </si>
  <si>
    <t xml:space="preserve">Porezi na imovinu                              </t>
  </si>
  <si>
    <t xml:space="preserve">Porez na kuće za odmor                   </t>
  </si>
  <si>
    <t xml:space="preserve">Porez na promet nekretnina                      </t>
  </si>
  <si>
    <t xml:space="preserve">Porez na tvrtku                               </t>
  </si>
  <si>
    <t xml:space="preserve">POMOĆI IZ INOZEMSTVA I OD SUBJEKATA UNUTAR OPĆEG PRORAČUNA                                    </t>
  </si>
  <si>
    <t xml:space="preserve">PRIHODI OD IMOVINE                       </t>
  </si>
  <si>
    <t xml:space="preserve">Prihodi od financijske imovine                   </t>
  </si>
  <si>
    <t xml:space="preserve">Kamate na oročena sredstva i depozite po viđenju                       </t>
  </si>
  <si>
    <t xml:space="preserve">Prihodi od nefinancijske imovine                  </t>
  </si>
  <si>
    <t xml:space="preserve">Naknade za koncesije                           </t>
  </si>
  <si>
    <t xml:space="preserve">Prihodi po posebnim propisima                   </t>
  </si>
  <si>
    <t xml:space="preserve">RASHODI ZA ZAPOSLENE                        </t>
  </si>
  <si>
    <t xml:space="preserve">Plaće za zaposlene                            </t>
  </si>
  <si>
    <t xml:space="preserve">Ostali rashodi za zaposlene                     </t>
  </si>
  <si>
    <t xml:space="preserve">Doprinosi na plaće                            </t>
  </si>
  <si>
    <t xml:space="preserve">Doprinosi za obvezno zdravstveno osiguranje                         </t>
  </si>
  <si>
    <t xml:space="preserve">MATERIJALNI RASHODI                          </t>
  </si>
  <si>
    <t xml:space="preserve">Naknade troškova zaposlenima                          </t>
  </si>
  <si>
    <t xml:space="preserve">Službena putovanja                                   </t>
  </si>
  <si>
    <t xml:space="preserve">Stručno usavršavanje zaposlenika                        </t>
  </si>
  <si>
    <t xml:space="preserve">Rashodi za materijal i energiju                        </t>
  </si>
  <si>
    <t xml:space="preserve">Uredski materijal i ostali materijalni rashodi                     </t>
  </si>
  <si>
    <t xml:space="preserve">Energija                                     </t>
  </si>
  <si>
    <t xml:space="preserve">Materijal i dijelovi za tekuće i investicijsko održavanje             </t>
  </si>
  <si>
    <t xml:space="preserve">Sitni inventar i autogume                                 </t>
  </si>
  <si>
    <t xml:space="preserve">Rashodi za usluge                                  </t>
  </si>
  <si>
    <t xml:space="preserve">Usluge tekućeg i investicijskog održavanja                    </t>
  </si>
  <si>
    <t xml:space="preserve">Usluge promidžbe i informiranja                            </t>
  </si>
  <si>
    <t xml:space="preserve">Intelektualne i osobne usluge                             </t>
  </si>
  <si>
    <t xml:space="preserve">Računalne usluge                                     </t>
  </si>
  <si>
    <t xml:space="preserve">Ostale usluge                                        </t>
  </si>
  <si>
    <t xml:space="preserve">Ostali nespomenuti rashodi poslovanja                      </t>
  </si>
  <si>
    <t xml:space="preserve">Reprezentacija                                       </t>
  </si>
  <si>
    <t xml:space="preserve">FINANCIJSKI RASHODI                            </t>
  </si>
  <si>
    <t xml:space="preserve">Bankarske usluge i usluge platnog prometa                 </t>
  </si>
  <si>
    <t xml:space="preserve">NAKNADE GRAĐANIMA I KUĆANSTVIMA NA TEMELJU OSIGURANJA I DRUGE NAKNADE          </t>
  </si>
  <si>
    <t xml:space="preserve">Ostale naknade građanima i kućanstvima iz proračuna                </t>
  </si>
  <si>
    <t xml:space="preserve">Naknade građanima i kućanstvima u novcu                  </t>
  </si>
  <si>
    <t xml:space="preserve">OSTALI RASHODI                                </t>
  </si>
  <si>
    <t xml:space="preserve">Tekuće donacije u novcu                        </t>
  </si>
  <si>
    <t xml:space="preserve">Građevinski objekti                                  </t>
  </si>
  <si>
    <t xml:space="preserve">Ostali građevinski objekti                                 </t>
  </si>
  <si>
    <t xml:space="preserve">Postrojenja i oprema                                  </t>
  </si>
  <si>
    <t xml:space="preserve">Uredska oprema i namještaj                             </t>
  </si>
  <si>
    <t xml:space="preserve">UKUPNI RASHODI          </t>
  </si>
  <si>
    <t xml:space="preserve">Ostali nespomenuti rashodi poslovanja       </t>
  </si>
  <si>
    <t xml:space="preserve">Doprinos za obvezno zdravstveno osiguranje                         </t>
  </si>
  <si>
    <t xml:space="preserve">Doprinos za obvezno osiguranje u slučaju nezaposlenosti                                    </t>
  </si>
  <si>
    <t xml:space="preserve">Materijal i dijelovi za tekuće i investicijsko održavanje        </t>
  </si>
  <si>
    <t xml:space="preserve">Sitni inventar                                 </t>
  </si>
  <si>
    <t xml:space="preserve">Usluge telefona i pošte                           </t>
  </si>
  <si>
    <t xml:space="preserve">Usluge tekućeg i investicijskog održavanja             </t>
  </si>
  <si>
    <t xml:space="preserve">Usluge odvjetnika              </t>
  </si>
  <si>
    <t>Geodetsko-katastarske usluge</t>
  </si>
  <si>
    <t xml:space="preserve">Ostali financijski rashodi                               </t>
  </si>
  <si>
    <t xml:space="preserve">RASHODI ZA NABAVU PROIZ. DUGOTRAJNE IMOVINE    </t>
  </si>
  <si>
    <t xml:space="preserve">RASHODI ZA NABAVU PROIZVEDENE DUGOTRAJNE IMOVINE    </t>
  </si>
  <si>
    <t xml:space="preserve">RASHODI ZA NABAVU NEPROIZVEDENE DUGOTRAJNE IMOVINE    </t>
  </si>
  <si>
    <t xml:space="preserve">Crveni križ      </t>
  </si>
  <si>
    <t xml:space="preserve">Ostale naknade građanima i kućanstvima iz proračuna                 </t>
  </si>
  <si>
    <t xml:space="preserve">Naknade građanima i kućanstvima u naravi                  </t>
  </si>
  <si>
    <t xml:space="preserve">Sufinanciranje cijene dječjeg vrtića                           </t>
  </si>
  <si>
    <t>GODIŠNJI IZVJEŠTAJ</t>
  </si>
  <si>
    <t>Izvršenje                1-12/2019.</t>
  </si>
  <si>
    <t>Izvršenje               1-12/2020.</t>
  </si>
  <si>
    <t>Izvršenje                    1-12/2019.</t>
  </si>
  <si>
    <t>Izvršenje                    1-12/2020.</t>
  </si>
  <si>
    <t xml:space="preserve">Kapitalne pomoći državnom proračunu </t>
  </si>
  <si>
    <t>Kapitalne pomoći gradskim proračunima</t>
  </si>
  <si>
    <t>Izgradnja dječjeg vrtića</t>
  </si>
  <si>
    <t>Naknada ostalih troškova</t>
  </si>
  <si>
    <t xml:space="preserve">1. Opći prihodi i primici, 4. Prihodi za posebne namjene i 5. Pomoći </t>
  </si>
  <si>
    <t>Ugovori o djelu</t>
  </si>
  <si>
    <t>0170</t>
  </si>
  <si>
    <t>1040</t>
  </si>
  <si>
    <t>Tekuće pomoći proračunskim korisnicima drugih proračuna</t>
  </si>
  <si>
    <t>Pomoći proračunskim korisnicima drugih proračuna</t>
  </si>
  <si>
    <t>1060</t>
  </si>
  <si>
    <t>Članak 4.</t>
  </si>
  <si>
    <t xml:space="preserve">   Godišnji izvještaj o izvršenju Proračuna Općine Breznica za 2020. godinu  stupa na snagu osmog dana od objave u "Službenom vjesniku Varaždinske županije".</t>
  </si>
  <si>
    <t xml:space="preserve">       Godišnji izvještaj o izvršenju Proračuna Općine Breznica za 2020. godinu sadrži: </t>
  </si>
  <si>
    <t xml:space="preserve">UKUPNI PRIHODI                                                                                        </t>
  </si>
  <si>
    <t xml:space="preserve">Članak 2. </t>
  </si>
  <si>
    <t xml:space="preserve">Članak 3. </t>
  </si>
  <si>
    <t>Izgradnja i rekonstrukcija komunalne infrastruk.</t>
  </si>
  <si>
    <t>Sufinanciranje cijene usluge, participacije i sl.</t>
  </si>
  <si>
    <t>1012</t>
  </si>
  <si>
    <t>A101201</t>
  </si>
  <si>
    <t>GLAVA 00502</t>
  </si>
  <si>
    <t>PREDŠKOLSKI ODGOJ</t>
  </si>
  <si>
    <t>Proračunski korisnik 50694       Dječji vrtić "Pčelica" Bisag</t>
  </si>
  <si>
    <t>Redovna djelatnost dječjeg vrtića</t>
  </si>
  <si>
    <t xml:space="preserve">RASHODI  ZA  ZAPOSLENE                                               </t>
  </si>
  <si>
    <t xml:space="preserve">Plaće za zaposlene        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</si>
  <si>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</si>
  <si>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</si>
  <si>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Doprinos za obvezno zdravstveno osiguranje                                                 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</si>
  <si>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A101002    Materijalni i financijski rashodi</t>
    </r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</si>
  <si>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</si>
  <si>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</si>
  <si>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>Naknade za prijevoz na posao i posla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</si>
  <si>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</si>
  <si>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</si>
  <si>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Uredski materijal i ostali materijalni rashodi                                          </t>
  </si>
  <si>
    <t>0960</t>
  </si>
  <si>
    <t>Materijal i sirovine</t>
  </si>
  <si>
    <t xml:space="preserve">Materijal i dijelovi za tekuće i investicijsko održavanje                       </t>
  </si>
  <si>
    <t xml:space="preserve">Sitni inventar                                                                  </t>
  </si>
  <si>
    <t>Službena, radna i zaštitna odjeća i obuća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</si>
  <si>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</si>
  <si>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</si>
  <si>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</t>
  </si>
  <si>
    <t>Komunalne usluge</t>
  </si>
  <si>
    <t xml:space="preserve">Zdravstvene usluge </t>
  </si>
  <si>
    <t xml:space="preserve">Intelektualne i osobne usluge                                                         </t>
  </si>
  <si>
    <t xml:space="preserve">Računalne usluge                                                         </t>
  </si>
  <si>
    <t xml:space="preserve">Ostale usluge                                                                                </t>
  </si>
  <si>
    <t>Premije osiguranja</t>
  </si>
  <si>
    <t>Pristojbe i naknade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</si>
  <si>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</si>
  <si>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</si>
  <si>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</si>
  <si>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nespomenuti financijski rashodi</t>
  </si>
  <si>
    <t>Ostali građevinski objekti</t>
  </si>
  <si>
    <t xml:space="preserve">Uredska oprema i namještaj </t>
  </si>
  <si>
    <t>Oprema za održavanje i zaštitu</t>
  </si>
  <si>
    <t xml:space="preserve"> ŠKOLSTVO</t>
  </si>
  <si>
    <t>Izvor:                                  4. Prihodi za posebne namjene</t>
  </si>
  <si>
    <t>Zakupnine i najamnine za opremu</t>
  </si>
  <si>
    <t>Komunikacijska oprema</t>
  </si>
  <si>
    <t xml:space="preserve">       Ukupni višak prihoda od 1.197.789,87 kuna prenosi se u 2021. godinu te će se raspodijeliti Odlukom tijekom 2021. godine.</t>
  </si>
  <si>
    <t xml:space="preserve">       Sastavni dio godišnjeg izvještaja je tabelarni prikaz izvršenja Proračuna Općine Breznica za razdoblje od 01. siječnja do 31. prosinca 2020. godine.</t>
  </si>
  <si>
    <t>Klasa: 400-01/21-01/02</t>
  </si>
  <si>
    <t>Urbroj: 2186/023-01-21-1</t>
  </si>
  <si>
    <t>Bisag, 10.03.2021.</t>
  </si>
  <si>
    <t xml:space="preserve">      Na temelju članka 108. i 110.  Zakona o proračunu ("Narodne novine" br. 87/08, 136/12 i 15/15) i članka 30. Statuta Općine Breznica ("Službeni vjesnik Varaždinske županije" br. 15/2018.) Općinsko vijeće Općine Breznica na sjednici održanoj 10.03.2021. donosi:</t>
  </si>
  <si>
    <t>Predsjednik Općinskog vijeća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</si>
</sst>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60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b/>
      <i/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 vertical="center"/>
    </xf>
    <xf numFmtId="4" fontId="11" fillId="34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4" fontId="11" fillId="35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4" fontId="58" fillId="0" borderId="0" xfId="0" applyNumberFormat="1" applyFont="1" applyAlignment="1">
      <alignment horizontal="left"/>
    </xf>
    <xf numFmtId="4" fontId="58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 horizontal="right"/>
    </xf>
    <xf numFmtId="49" fontId="16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57" fillId="0" borderId="0" xfId="0" applyFont="1" applyAlignment="1">
      <alignment horizontal="left"/>
    </xf>
    <xf numFmtId="49" fontId="57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4" fontId="11" fillId="36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3" fillId="37" borderId="0" xfId="0" applyFont="1" applyFill="1" applyAlignment="1">
      <alignment/>
    </xf>
    <xf numFmtId="4" fontId="14" fillId="37" borderId="0" xfId="0" applyNumberFormat="1" applyFont="1" applyFill="1" applyAlignment="1">
      <alignment horizontal="right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4" fontId="7" fillId="38" borderId="0" xfId="0" applyNumberFormat="1" applyFont="1" applyFill="1" applyAlignment="1">
      <alignment horizontal="right"/>
    </xf>
    <xf numFmtId="4" fontId="7" fillId="39" borderId="0" xfId="0" applyNumberFormat="1" applyFont="1" applyFill="1" applyAlignment="1">
      <alignment horizontal="right"/>
    </xf>
    <xf numFmtId="4" fontId="7" fillId="38" borderId="0" xfId="0" applyNumberFormat="1" applyFont="1" applyFill="1" applyAlignment="1">
      <alignment horizontal="right" vertical="center"/>
    </xf>
    <xf numFmtId="4" fontId="7" fillId="39" borderId="0" xfId="0" applyNumberFormat="1" applyFont="1" applyFill="1" applyAlignment="1">
      <alignment horizontal="right" vertical="center"/>
    </xf>
    <xf numFmtId="0" fontId="6" fillId="38" borderId="0" xfId="0" applyFont="1" applyFill="1" applyAlignment="1">
      <alignment/>
    </xf>
    <xf numFmtId="4" fontId="6" fillId="38" borderId="0" xfId="0" applyNumberFormat="1" applyFont="1" applyFill="1" applyAlignment="1">
      <alignment horizontal="right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4" fontId="6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38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38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38" borderId="0" xfId="0" applyFont="1" applyFill="1" applyAlignment="1">
      <alignment horizontal="left"/>
    </xf>
    <xf numFmtId="0" fontId="14" fillId="37" borderId="0" xfId="0" applyFont="1" applyFill="1" applyAlignment="1">
      <alignment horizontal="left"/>
    </xf>
    <xf numFmtId="2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37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37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" fontId="11" fillId="37" borderId="0" xfId="0" applyNumberFormat="1" applyFont="1" applyFill="1" applyAlignment="1">
      <alignment horizontal="right" vertical="center"/>
    </xf>
    <xf numFmtId="0" fontId="11" fillId="37" borderId="0" xfId="0" applyFont="1" applyFill="1" applyAlignment="1">
      <alignment horizontal="left" wrapText="1"/>
    </xf>
    <xf numFmtId="0" fontId="15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6" fillId="38" borderId="0" xfId="0" applyFont="1" applyFill="1" applyAlignment="1">
      <alignment vertical="center" wrapText="1"/>
    </xf>
    <xf numFmtId="0" fontId="11" fillId="34" borderId="0" xfId="0" applyFont="1" applyFill="1" applyAlignment="1">
      <alignment horizontal="left" wrapText="1"/>
    </xf>
    <xf numFmtId="4" fontId="11" fillId="36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6" fillId="38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1" fillId="36" borderId="0" xfId="0" applyFont="1" applyFill="1" applyAlignment="1">
      <alignment horizontal="left" vertical="center"/>
    </xf>
    <xf numFmtId="0" fontId="13" fillId="35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1" fillId="34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36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/>
    </xf>
    <xf numFmtId="0" fontId="11" fillId="36" borderId="0" xfId="0" applyFont="1" applyFill="1" applyAlignment="1">
      <alignment horizontal="left"/>
    </xf>
    <xf numFmtId="0" fontId="7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7" fillId="39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1" fillId="36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4" fillId="37" borderId="0" xfId="0" applyFont="1" applyFill="1" applyAlignment="1">
      <alignment horizontal="right" vertical="center"/>
    </xf>
    <xf numFmtId="0" fontId="14" fillId="37" borderId="0" xfId="0" applyFont="1" applyFill="1" applyAlignment="1">
      <alignment horizontal="left" wrapText="1"/>
    </xf>
    <xf numFmtId="0" fontId="6" fillId="38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4" fontId="14" fillId="37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2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" fontId="13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952500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90" zoomScaleNormal="90" zoomScalePageLayoutView="0" workbookViewId="0" topLeftCell="A16">
      <selection activeCell="I57" sqref="I57"/>
    </sheetView>
  </sheetViews>
  <sheetFormatPr defaultColWidth="9.140625" defaultRowHeight="12.75"/>
  <cols>
    <col min="1" max="1" width="18.140625" style="0" customWidth="1"/>
    <col min="6" max="6" width="11.7109375" style="0" customWidth="1"/>
    <col min="7" max="7" width="13.8515625" style="0" customWidth="1"/>
    <col min="8" max="8" width="15.57421875" style="0" customWidth="1"/>
    <col min="9" max="10" width="13.8515625" style="0" customWidth="1"/>
    <col min="11" max="12" width="9.28125" style="0" customWidth="1"/>
  </cols>
  <sheetData>
    <row r="1" ht="78" customHeight="1">
      <c r="A1" s="3"/>
    </row>
    <row r="2" spans="1:10" ht="12" customHeight="1">
      <c r="A2" s="175" t="s">
        <v>118</v>
      </c>
      <c r="B2" s="175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175" t="s">
        <v>119</v>
      </c>
      <c r="B3" s="175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175" t="s">
        <v>163</v>
      </c>
      <c r="B4" s="175"/>
      <c r="C4" s="5"/>
      <c r="D4" s="5"/>
      <c r="E4" s="4"/>
      <c r="F4" s="4"/>
      <c r="G4" s="4"/>
      <c r="H4" s="4"/>
      <c r="I4" s="4"/>
      <c r="J4" s="4"/>
    </row>
    <row r="5" spans="1:10" ht="12" customHeight="1">
      <c r="A5" s="175" t="s">
        <v>111</v>
      </c>
      <c r="B5" s="175"/>
      <c r="C5" s="4"/>
      <c r="D5" s="4"/>
      <c r="E5" s="4"/>
      <c r="F5" s="4"/>
      <c r="G5" s="4"/>
      <c r="H5" s="4"/>
      <c r="I5" s="4"/>
      <c r="J5" s="4"/>
    </row>
    <row r="6" spans="1:10" ht="6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185" t="s">
        <v>412</v>
      </c>
      <c r="B7" s="185"/>
      <c r="C7" s="185"/>
      <c r="D7" s="185"/>
      <c r="E7" s="185"/>
      <c r="F7" s="4"/>
      <c r="G7" s="4"/>
      <c r="H7" s="4"/>
      <c r="I7" s="4"/>
      <c r="J7" s="4"/>
    </row>
    <row r="8" spans="1:10" ht="12" customHeight="1">
      <c r="A8" s="185" t="s">
        <v>413</v>
      </c>
      <c r="B8" s="185"/>
      <c r="C8" s="185"/>
      <c r="D8" s="185"/>
      <c r="E8" s="185"/>
      <c r="F8" s="4"/>
      <c r="G8" s="4"/>
      <c r="H8" s="4"/>
      <c r="I8" s="4"/>
      <c r="J8" s="4"/>
    </row>
    <row r="9" spans="1:10" ht="12" customHeight="1">
      <c r="A9" s="185" t="s">
        <v>414</v>
      </c>
      <c r="B9" s="185"/>
      <c r="C9" s="185"/>
      <c r="D9" s="185"/>
      <c r="E9" s="185"/>
      <c r="F9" s="4"/>
      <c r="G9" s="4"/>
      <c r="H9" s="4"/>
      <c r="I9" s="4"/>
      <c r="J9" s="4"/>
    </row>
    <row r="10" spans="1:10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2" customHeight="1">
      <c r="A11" s="184" t="s">
        <v>415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2" ht="12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4"/>
    </row>
    <row r="14" spans="1:12" ht="16.5" customHeight="1">
      <c r="A14" s="180" t="s">
        <v>342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1:12" ht="16.5" customHeight="1">
      <c r="A15" s="181" t="s">
        <v>269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0" ht="3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" customHeight="1">
      <c r="A17" s="7" t="s">
        <v>112</v>
      </c>
      <c r="B17" s="7"/>
      <c r="C17" s="4"/>
      <c r="D17" s="4"/>
      <c r="E17" s="4"/>
      <c r="F17" s="4"/>
      <c r="G17" s="4"/>
      <c r="H17" s="4"/>
      <c r="I17" s="4"/>
      <c r="J17" s="4"/>
    </row>
    <row r="18" spans="1:12" ht="14.25" customHeight="1">
      <c r="A18" s="177" t="s">
        <v>217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0" ht="4.5" customHeight="1">
      <c r="A19" s="7"/>
      <c r="B19" s="7"/>
      <c r="C19" s="4"/>
      <c r="D19" s="4"/>
      <c r="E19" s="4"/>
      <c r="F19" s="4"/>
      <c r="G19" s="4"/>
      <c r="H19" s="4"/>
      <c r="I19" s="4"/>
      <c r="J19" s="4"/>
    </row>
    <row r="20" spans="1:10" ht="5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4"/>
    </row>
    <row r="21" spans="1:10" ht="12" customHeight="1">
      <c r="A21" s="178" t="s">
        <v>360</v>
      </c>
      <c r="B21" s="178"/>
      <c r="C21" s="178"/>
      <c r="D21" s="178"/>
      <c r="E21" s="178"/>
      <c r="F21" s="178"/>
      <c r="G21" s="178"/>
      <c r="H21" s="178"/>
      <c r="I21" s="178"/>
      <c r="J21" s="4"/>
    </row>
    <row r="22" spans="1:10" ht="4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s="31" customFormat="1" ht="24">
      <c r="A23" s="179" t="s">
        <v>196</v>
      </c>
      <c r="B23" s="179"/>
      <c r="C23" s="179"/>
      <c r="D23" s="179"/>
      <c r="E23" s="179"/>
      <c r="F23" s="179"/>
      <c r="G23" s="169" t="s">
        <v>343</v>
      </c>
      <c r="H23" s="170" t="s">
        <v>270</v>
      </c>
      <c r="I23" s="169" t="s">
        <v>271</v>
      </c>
      <c r="J23" s="169" t="s">
        <v>344</v>
      </c>
      <c r="K23" s="169" t="s">
        <v>254</v>
      </c>
      <c r="L23" s="169" t="s">
        <v>255</v>
      </c>
    </row>
    <row r="24" spans="1:12" ht="12" customHeight="1">
      <c r="A24" s="171"/>
      <c r="B24" s="171"/>
      <c r="C24" s="171"/>
      <c r="D24" s="171"/>
      <c r="E24" s="171"/>
      <c r="F24" s="171"/>
      <c r="G24" s="30">
        <v>1</v>
      </c>
      <c r="H24" s="30">
        <v>2</v>
      </c>
      <c r="I24" s="30">
        <v>3</v>
      </c>
      <c r="J24" s="30">
        <v>4</v>
      </c>
      <c r="K24" s="30">
        <v>5</v>
      </c>
      <c r="L24" s="30">
        <v>6</v>
      </c>
    </row>
    <row r="25" spans="1:13" ht="12" customHeight="1">
      <c r="A25" s="171" t="s">
        <v>113</v>
      </c>
      <c r="B25" s="171"/>
      <c r="C25" s="171"/>
      <c r="D25" s="171"/>
      <c r="E25" s="171"/>
      <c r="F25" s="171"/>
      <c r="G25" s="93">
        <f>'Opći i posebni dio'!J7</f>
        <v>8015735.38</v>
      </c>
      <c r="H25" s="93">
        <f>'Opći i posebni dio'!K7</f>
        <v>7845000</v>
      </c>
      <c r="I25" s="93">
        <f>'Opći i posebni dio'!L7</f>
        <v>7845000</v>
      </c>
      <c r="J25" s="93">
        <f>'Opći i posebni dio'!M7</f>
        <v>7228648.55</v>
      </c>
      <c r="K25" s="93">
        <f>'Opći i posebni dio'!N7</f>
        <v>90.1807283713001</v>
      </c>
      <c r="L25" s="93">
        <f>'Opći i posebni dio'!O7</f>
        <v>92.14338495857234</v>
      </c>
      <c r="M25" s="97"/>
    </row>
    <row r="26" spans="1:13" ht="12" customHeight="1">
      <c r="A26" s="173" t="s">
        <v>114</v>
      </c>
      <c r="B26" s="173"/>
      <c r="C26" s="173"/>
      <c r="D26" s="173"/>
      <c r="E26" s="173"/>
      <c r="F26" s="173"/>
      <c r="G26" s="94">
        <f aca="true" t="shared" si="0" ref="G26:L26">SUM(G25:G25)</f>
        <v>8015735.38</v>
      </c>
      <c r="H26" s="94">
        <f t="shared" si="0"/>
        <v>7845000</v>
      </c>
      <c r="I26" s="94">
        <f t="shared" si="0"/>
        <v>7845000</v>
      </c>
      <c r="J26" s="94">
        <f t="shared" si="0"/>
        <v>7228648.55</v>
      </c>
      <c r="K26" s="94">
        <f t="shared" si="0"/>
        <v>90.1807283713001</v>
      </c>
      <c r="L26" s="94">
        <f t="shared" si="0"/>
        <v>92.14338495857234</v>
      </c>
      <c r="M26" s="97"/>
    </row>
    <row r="27" spans="1:13" ht="12" customHeight="1">
      <c r="A27" s="174"/>
      <c r="B27" s="174"/>
      <c r="C27" s="174"/>
      <c r="D27" s="174"/>
      <c r="E27" s="174"/>
      <c r="F27" s="174"/>
      <c r="G27" s="95"/>
      <c r="H27" s="95"/>
      <c r="I27" s="95"/>
      <c r="J27" s="95"/>
      <c r="K27" s="95"/>
      <c r="L27" s="95"/>
      <c r="M27" s="97"/>
    </row>
    <row r="28" spans="1:13" ht="12" customHeight="1">
      <c r="A28" s="171" t="s">
        <v>115</v>
      </c>
      <c r="B28" s="171"/>
      <c r="C28" s="171"/>
      <c r="D28" s="171"/>
      <c r="E28" s="171"/>
      <c r="F28" s="171"/>
      <c r="G28" s="93">
        <f>'Opći i posebni dio'!J74</f>
        <v>3697463.5</v>
      </c>
      <c r="H28" s="93">
        <f>'Opći i posebni dio'!K74</f>
        <v>4795239</v>
      </c>
      <c r="I28" s="93">
        <f>'Opći i posebni dio'!L74</f>
        <v>4795239</v>
      </c>
      <c r="J28" s="93">
        <f>'Opći i posebni dio'!M74</f>
        <v>4277144.930000001</v>
      </c>
      <c r="K28" s="93">
        <f>'Opći i posebni dio'!N74</f>
        <v>115.67781345238433</v>
      </c>
      <c r="L28" s="93">
        <f>'Opći i posebni dio'!O74</f>
        <v>89.19565698393762</v>
      </c>
      <c r="M28" s="97"/>
    </row>
    <row r="29" spans="1:13" ht="12" customHeight="1">
      <c r="A29" s="171" t="s">
        <v>116</v>
      </c>
      <c r="B29" s="171"/>
      <c r="C29" s="171"/>
      <c r="D29" s="171"/>
      <c r="E29" s="171"/>
      <c r="F29" s="171"/>
      <c r="G29" s="93">
        <f>'Opći i posebni dio'!J160</f>
        <v>2766291.25</v>
      </c>
      <c r="H29" s="93">
        <f>'Opći i posebni dio'!K160</f>
        <v>4686760</v>
      </c>
      <c r="I29" s="93">
        <f>'Opći i posebni dio'!L160</f>
        <v>4686760</v>
      </c>
      <c r="J29" s="93">
        <f>'Opći i posebni dio'!M160</f>
        <v>3390712.49</v>
      </c>
      <c r="K29" s="93">
        <f>'Opći i posebni dio'!N160</f>
        <v>122.57250533543784</v>
      </c>
      <c r="L29" s="93">
        <f>'Opći i posebni dio'!O160</f>
        <v>72.34662090655378</v>
      </c>
      <c r="M29" s="97"/>
    </row>
    <row r="30" spans="1:13" ht="12" customHeight="1">
      <c r="A30" s="173" t="s">
        <v>117</v>
      </c>
      <c r="B30" s="173"/>
      <c r="C30" s="173"/>
      <c r="D30" s="173"/>
      <c r="E30" s="173"/>
      <c r="F30" s="173"/>
      <c r="G30" s="94">
        <f>SUM(G28:G29)</f>
        <v>6463754.75</v>
      </c>
      <c r="H30" s="94">
        <f>SUM(H28:H29)</f>
        <v>9481999</v>
      </c>
      <c r="I30" s="94">
        <f>SUM(I28:I29)</f>
        <v>9481999</v>
      </c>
      <c r="J30" s="94">
        <f>SUM(J28:J29)</f>
        <v>7667857.420000001</v>
      </c>
      <c r="K30" s="95">
        <f>J30/G30*100</f>
        <v>118.62853274252092</v>
      </c>
      <c r="L30" s="95">
        <f>J30/I30*100</f>
        <v>80.86751981306897</v>
      </c>
      <c r="M30" s="97"/>
    </row>
    <row r="31" spans="1:13" ht="12" customHeight="1">
      <c r="A31" s="174"/>
      <c r="B31" s="174"/>
      <c r="C31" s="174"/>
      <c r="D31" s="174"/>
      <c r="E31" s="174"/>
      <c r="F31" s="174"/>
      <c r="G31" s="95"/>
      <c r="H31" s="95"/>
      <c r="I31" s="95"/>
      <c r="J31" s="95"/>
      <c r="K31" s="95"/>
      <c r="L31" s="95"/>
      <c r="M31" s="97"/>
    </row>
    <row r="32" spans="1:13" ht="12" customHeight="1">
      <c r="A32" s="174" t="s">
        <v>122</v>
      </c>
      <c r="B32" s="174"/>
      <c r="C32" s="174"/>
      <c r="D32" s="174"/>
      <c r="E32" s="174"/>
      <c r="F32" s="174"/>
      <c r="G32" s="95">
        <f>SUM(G26-G30)</f>
        <v>1551980.63</v>
      </c>
      <c r="H32" s="95">
        <f>SUM(H26-H30)</f>
        <v>-1636999</v>
      </c>
      <c r="I32" s="95">
        <f>SUM(I26-I30)</f>
        <v>-1636999</v>
      </c>
      <c r="J32" s="95">
        <f>SUM(J26-J30)</f>
        <v>-439208.87000000104</v>
      </c>
      <c r="K32" s="95">
        <f>J32/G32*100</f>
        <v>-28.299893794421976</v>
      </c>
      <c r="L32" s="95">
        <f>J32/I32*100</f>
        <v>26.830124514431652</v>
      </c>
      <c r="M32" s="97"/>
    </row>
    <row r="33" spans="1:13" ht="12" customHeight="1">
      <c r="A33" s="172"/>
      <c r="B33" s="172"/>
      <c r="C33" s="172"/>
      <c r="D33" s="172"/>
      <c r="E33" s="172"/>
      <c r="F33" s="172"/>
      <c r="G33" s="98"/>
      <c r="H33" s="98"/>
      <c r="I33" s="98"/>
      <c r="J33" s="98"/>
      <c r="K33" s="98"/>
      <c r="L33" s="98"/>
      <c r="M33" s="97"/>
    </row>
    <row r="34" spans="1:13" ht="12" customHeight="1">
      <c r="A34" s="182" t="s">
        <v>201</v>
      </c>
      <c r="B34" s="182"/>
      <c r="C34" s="182"/>
      <c r="D34" s="182"/>
      <c r="E34" s="182"/>
      <c r="F34" s="182"/>
      <c r="G34" s="168"/>
      <c r="H34" s="168"/>
      <c r="I34" s="168"/>
      <c r="J34" s="168"/>
      <c r="K34" s="168"/>
      <c r="L34" s="168"/>
      <c r="M34" s="97"/>
    </row>
    <row r="35" spans="1:13" ht="12" customHeight="1">
      <c r="A35" s="171"/>
      <c r="B35" s="171"/>
      <c r="C35" s="171"/>
      <c r="D35" s="171"/>
      <c r="E35" s="171"/>
      <c r="F35" s="171"/>
      <c r="G35" s="93"/>
      <c r="H35" s="93"/>
      <c r="I35" s="93"/>
      <c r="J35" s="93"/>
      <c r="K35" s="93"/>
      <c r="L35" s="93"/>
      <c r="M35" s="97"/>
    </row>
    <row r="36" spans="1:13" ht="12" customHeight="1">
      <c r="A36" s="171" t="s">
        <v>261</v>
      </c>
      <c r="B36" s="171"/>
      <c r="C36" s="171"/>
      <c r="D36" s="171"/>
      <c r="E36" s="171"/>
      <c r="F36" s="171"/>
      <c r="G36" s="93">
        <f>'Opći i posebni dio'!J186</f>
        <v>85018.11</v>
      </c>
      <c r="H36" s="93">
        <f>'Opći i posebni dio'!K186</f>
        <v>1636999</v>
      </c>
      <c r="I36" s="93">
        <f>'Opći i posebni dio'!L186</f>
        <v>1636999</v>
      </c>
      <c r="J36" s="93">
        <f>'Opći i posebni dio'!M186</f>
        <v>1636998.74</v>
      </c>
      <c r="K36" s="93">
        <f>'Opći i posebni dio'!N186</f>
        <v>1925.470632080624</v>
      </c>
      <c r="L36" s="93">
        <f>'Opći i posebni dio'!O186</f>
        <v>99.99998411727802</v>
      </c>
      <c r="M36" s="97"/>
    </row>
    <row r="37" spans="1:13" ht="12" customHeight="1">
      <c r="A37" s="183"/>
      <c r="B37" s="183"/>
      <c r="C37" s="183"/>
      <c r="D37" s="183"/>
      <c r="E37" s="183"/>
      <c r="F37" s="183"/>
      <c r="G37" s="96"/>
      <c r="H37" s="96"/>
      <c r="I37" s="96"/>
      <c r="J37" s="96"/>
      <c r="K37" s="96"/>
      <c r="L37" s="96"/>
      <c r="M37" s="97"/>
    </row>
    <row r="38" spans="1:13" ht="12" customHeight="1">
      <c r="A38" s="174" t="s">
        <v>202</v>
      </c>
      <c r="B38" s="174"/>
      <c r="C38" s="174"/>
      <c r="D38" s="174"/>
      <c r="E38" s="174"/>
      <c r="F38" s="174"/>
      <c r="G38" s="95">
        <f>SUM(G32+G36)</f>
        <v>1636998.74</v>
      </c>
      <c r="H38" s="95">
        <f>SUM(H32+H36)</f>
        <v>0</v>
      </c>
      <c r="I38" s="95">
        <f>SUM(I32+I36)</f>
        <v>0</v>
      </c>
      <c r="J38" s="95">
        <f>SUM(J32+J36)</f>
        <v>1197789.869999999</v>
      </c>
      <c r="K38" s="95">
        <f>J38/G38*100</f>
        <v>73.1698712242136</v>
      </c>
      <c r="L38" s="95">
        <v>0</v>
      </c>
      <c r="M38" s="97"/>
    </row>
    <row r="39" spans="1:10" ht="5.25" customHeight="1">
      <c r="A39" s="4"/>
      <c r="B39" s="4"/>
      <c r="C39" s="4"/>
      <c r="D39" s="4"/>
      <c r="E39" s="4"/>
      <c r="F39" s="4"/>
      <c r="G39" s="4"/>
      <c r="H39" s="1"/>
      <c r="I39" s="1"/>
      <c r="J39" s="1"/>
    </row>
    <row r="40" spans="1:12" ht="6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</row>
    <row r="41" spans="1:12" ht="14.25" customHeight="1">
      <c r="A41" s="177" t="s">
        <v>362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</row>
    <row r="42" spans="1:10" ht="6" customHeight="1">
      <c r="A42" s="7"/>
      <c r="B42" s="7"/>
      <c r="C42" s="4"/>
      <c r="D42" s="4"/>
      <c r="E42" s="4"/>
      <c r="F42" s="4"/>
      <c r="G42" s="4"/>
      <c r="H42" s="4"/>
      <c r="I42" s="4"/>
      <c r="J42" s="4"/>
    </row>
    <row r="43" spans="1:10" ht="12" customHeight="1">
      <c r="A43" s="178" t="s">
        <v>410</v>
      </c>
      <c r="B43" s="178"/>
      <c r="C43" s="178"/>
      <c r="D43" s="178"/>
      <c r="E43" s="178"/>
      <c r="F43" s="178"/>
      <c r="G43" s="178"/>
      <c r="H43" s="178"/>
      <c r="I43" s="178"/>
      <c r="J43" s="4"/>
    </row>
    <row r="44" spans="1:10" ht="5.25" customHeight="1">
      <c r="A44" s="27"/>
      <c r="B44" s="27"/>
      <c r="C44" s="27"/>
      <c r="D44" s="27"/>
      <c r="E44" s="27"/>
      <c r="F44" s="27"/>
      <c r="G44" s="27"/>
      <c r="H44" s="27"/>
      <c r="I44" s="27"/>
      <c r="J44" s="4"/>
    </row>
    <row r="45" spans="1:12" ht="6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5"/>
      <c r="K45" s="5"/>
      <c r="L45" s="5"/>
    </row>
    <row r="46" spans="1:12" ht="14.25" customHeight="1">
      <c r="A46" s="177" t="s">
        <v>363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</row>
    <row r="47" spans="1:10" ht="6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4"/>
    </row>
    <row r="48" spans="1:12" ht="12" customHeight="1">
      <c r="A48" s="178" t="s">
        <v>411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</sheetData>
  <sheetProtection/>
  <mergeCells count="36">
    <mergeCell ref="A20:I20"/>
    <mergeCell ref="A18:L18"/>
    <mergeCell ref="A11:L12"/>
    <mergeCell ref="A2:B2"/>
    <mergeCell ref="A4:B4"/>
    <mergeCell ref="A7:E7"/>
    <mergeCell ref="A3:B3"/>
    <mergeCell ref="A5:B5"/>
    <mergeCell ref="A9:E9"/>
    <mergeCell ref="A8:E8"/>
    <mergeCell ref="A48:L48"/>
    <mergeCell ref="A23:F23"/>
    <mergeCell ref="A21:I21"/>
    <mergeCell ref="A14:L14"/>
    <mergeCell ref="A15:L15"/>
    <mergeCell ref="A34:F34"/>
    <mergeCell ref="A31:F31"/>
    <mergeCell ref="A27:F27"/>
    <mergeCell ref="A38:F38"/>
    <mergeCell ref="A37:F37"/>
    <mergeCell ref="A45:I45"/>
    <mergeCell ref="A40:L40"/>
    <mergeCell ref="A41:L41"/>
    <mergeCell ref="A43:I43"/>
    <mergeCell ref="A46:L46"/>
    <mergeCell ref="A47:I47"/>
    <mergeCell ref="A36:F36"/>
    <mergeCell ref="A28:F28"/>
    <mergeCell ref="A24:F24"/>
    <mergeCell ref="A35:F35"/>
    <mergeCell ref="A33:F33"/>
    <mergeCell ref="A25:F25"/>
    <mergeCell ref="A30:F30"/>
    <mergeCell ref="A26:F26"/>
    <mergeCell ref="A29:F29"/>
    <mergeCell ref="A32:F3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9"/>
  <sheetViews>
    <sheetView tabSelected="1" zoomScalePageLayoutView="0" workbookViewId="0" topLeftCell="A554">
      <selection activeCell="E567" sqref="E567:I567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13" width="13.8515625" style="0" customWidth="1"/>
    <col min="14" max="15" width="8.7109375" style="0" customWidth="1"/>
  </cols>
  <sheetData>
    <row r="1" spans="1:13" ht="12" customHeight="1">
      <c r="A1" s="248" t="s">
        <v>98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" customHeight="1">
      <c r="A2" s="20"/>
      <c r="B2" s="21"/>
      <c r="C2" s="21"/>
      <c r="D2" s="21"/>
      <c r="E2" s="252"/>
      <c r="F2" s="252"/>
      <c r="G2" s="252"/>
      <c r="H2" s="252"/>
      <c r="I2" s="252"/>
      <c r="J2" s="32"/>
      <c r="K2" s="21"/>
      <c r="L2" s="21"/>
      <c r="M2" s="21"/>
    </row>
    <row r="3" spans="1:15" s="33" customFormat="1" ht="24" customHeight="1">
      <c r="A3" s="249" t="s">
        <v>16</v>
      </c>
      <c r="B3" s="249"/>
      <c r="C3" s="249"/>
      <c r="D3" s="249"/>
      <c r="E3" s="249" t="s">
        <v>99</v>
      </c>
      <c r="F3" s="249"/>
      <c r="G3" s="249"/>
      <c r="H3" s="249"/>
      <c r="I3" s="249"/>
      <c r="J3" s="116" t="s">
        <v>345</v>
      </c>
      <c r="K3" s="116" t="s">
        <v>272</v>
      </c>
      <c r="L3" s="116" t="s">
        <v>273</v>
      </c>
      <c r="M3" s="116" t="s">
        <v>346</v>
      </c>
      <c r="N3" s="116" t="s">
        <v>259</v>
      </c>
      <c r="O3" s="116" t="s">
        <v>260</v>
      </c>
    </row>
    <row r="4" spans="1:15" s="4" customFormat="1" ht="12" customHeight="1">
      <c r="A4" s="23"/>
      <c r="B4" s="23"/>
      <c r="C4" s="23"/>
      <c r="D4" s="23"/>
      <c r="E4" s="251"/>
      <c r="F4" s="251"/>
      <c r="G4" s="251"/>
      <c r="H4" s="251"/>
      <c r="I4" s="251"/>
      <c r="J4" s="115">
        <v>1</v>
      </c>
      <c r="K4" s="115">
        <v>2</v>
      </c>
      <c r="L4" s="115">
        <v>3</v>
      </c>
      <c r="M4" s="115">
        <v>4</v>
      </c>
      <c r="N4" s="115">
        <v>5</v>
      </c>
      <c r="O4" s="115">
        <v>6</v>
      </c>
    </row>
    <row r="5" spans="1:15" s="4" customFormat="1" ht="12" customHeight="1">
      <c r="A5" s="24"/>
      <c r="B5" s="24"/>
      <c r="C5" s="2"/>
      <c r="D5" s="250" t="s">
        <v>361</v>
      </c>
      <c r="E5" s="250"/>
      <c r="F5" s="250"/>
      <c r="G5" s="250"/>
      <c r="H5" s="250"/>
      <c r="I5" s="250"/>
      <c r="J5" s="35">
        <f>SUM(J7)</f>
        <v>8015735.38</v>
      </c>
      <c r="K5" s="35">
        <f>SUM(K7)</f>
        <v>7845000</v>
      </c>
      <c r="L5" s="35">
        <f>SUM(L7)</f>
        <v>7845000</v>
      </c>
      <c r="M5" s="35">
        <f>SUM(M7)</f>
        <v>7228648.55</v>
      </c>
      <c r="N5" s="35">
        <f>M5/J5*100</f>
        <v>90.1807283713001</v>
      </c>
      <c r="O5" s="35">
        <f>M5/L5*100</f>
        <v>92.14338495857234</v>
      </c>
    </row>
    <row r="6" spans="1:15" s="4" customFormat="1" ht="12" customHeight="1">
      <c r="A6" s="24"/>
      <c r="B6" s="24"/>
      <c r="C6" s="2"/>
      <c r="D6" s="34"/>
      <c r="E6" s="250"/>
      <c r="F6" s="250"/>
      <c r="G6" s="250"/>
      <c r="H6" s="250"/>
      <c r="I6" s="250"/>
      <c r="J6" s="104"/>
      <c r="K6" s="35"/>
      <c r="L6" s="35"/>
      <c r="M6" s="35"/>
      <c r="N6" s="35"/>
      <c r="O6" s="35"/>
    </row>
    <row r="7" spans="1:15" s="4" customFormat="1" ht="12" customHeight="1">
      <c r="A7" s="165">
        <v>6</v>
      </c>
      <c r="B7" s="166"/>
      <c r="C7" s="167"/>
      <c r="D7" s="167"/>
      <c r="E7" s="245" t="s">
        <v>109</v>
      </c>
      <c r="F7" s="245"/>
      <c r="G7" s="245"/>
      <c r="H7" s="245"/>
      <c r="I7" s="245"/>
      <c r="J7" s="160">
        <f>SUM(J9+J23+J34+J45+J65)</f>
        <v>8015735.38</v>
      </c>
      <c r="K7" s="160">
        <f>SUM(K9+K23+K34+K45+K65)</f>
        <v>7845000</v>
      </c>
      <c r="L7" s="160">
        <f>SUM(L9+L23+L34+L45+L65)</f>
        <v>7845000</v>
      </c>
      <c r="M7" s="160">
        <f>SUM(M9+M23+M34+M45+M65)</f>
        <v>7228648.55</v>
      </c>
      <c r="N7" s="160">
        <f>M7/J7*100</f>
        <v>90.1807283713001</v>
      </c>
      <c r="O7" s="160">
        <f>M7/L7*100</f>
        <v>92.14338495857234</v>
      </c>
    </row>
    <row r="8" spans="1:15" s="4" customFormat="1" ht="12" customHeight="1">
      <c r="A8" s="9"/>
      <c r="B8" s="9"/>
      <c r="C8" s="10"/>
      <c r="D8" s="10"/>
      <c r="E8" s="241"/>
      <c r="F8" s="241"/>
      <c r="G8" s="241"/>
      <c r="H8" s="241"/>
      <c r="I8" s="241"/>
      <c r="J8" s="105"/>
      <c r="K8" s="99"/>
      <c r="L8" s="99"/>
      <c r="M8" s="99"/>
      <c r="N8" s="99"/>
      <c r="O8" s="99"/>
    </row>
    <row r="9" spans="1:15" s="36" customFormat="1" ht="12" customHeight="1">
      <c r="A9" s="144">
        <v>61</v>
      </c>
      <c r="B9" s="145"/>
      <c r="C9" s="145"/>
      <c r="D9" s="145"/>
      <c r="E9" s="242" t="s">
        <v>110</v>
      </c>
      <c r="F9" s="242"/>
      <c r="G9" s="242"/>
      <c r="H9" s="242"/>
      <c r="I9" s="242"/>
      <c r="J9" s="146">
        <f>SUM(J11+J14+J19)</f>
        <v>3919536.0600000005</v>
      </c>
      <c r="K9" s="146">
        <f>SUM(K11+K14+K19)</f>
        <v>3636000</v>
      </c>
      <c r="L9" s="146">
        <f>SUM(L11+L14+L19)</f>
        <v>3636000</v>
      </c>
      <c r="M9" s="146">
        <f>SUM(M11+M14+M19)</f>
        <v>3623836.83</v>
      </c>
      <c r="N9" s="146">
        <f>M9/J9*100</f>
        <v>92.45575941964927</v>
      </c>
      <c r="O9" s="146">
        <f>M9/L9*100</f>
        <v>99.6654793729373</v>
      </c>
    </row>
    <row r="10" spans="1:15" s="36" customFormat="1" ht="12" customHeight="1">
      <c r="A10" s="37"/>
      <c r="B10" s="38"/>
      <c r="C10" s="38"/>
      <c r="D10" s="38"/>
      <c r="E10" s="238"/>
      <c r="F10" s="238"/>
      <c r="G10" s="238"/>
      <c r="H10" s="238"/>
      <c r="I10" s="238"/>
      <c r="J10" s="39"/>
      <c r="K10" s="39"/>
      <c r="L10" s="39"/>
      <c r="M10" s="39"/>
      <c r="N10" s="39"/>
      <c r="O10" s="39"/>
    </row>
    <row r="11" spans="1:15" s="36" customFormat="1" ht="12" customHeight="1">
      <c r="A11" s="40"/>
      <c r="B11" s="41">
        <v>611</v>
      </c>
      <c r="C11" s="40"/>
      <c r="D11" s="40"/>
      <c r="E11" s="193" t="s">
        <v>0</v>
      </c>
      <c r="F11" s="193"/>
      <c r="G11" s="193"/>
      <c r="H11" s="193"/>
      <c r="I11" s="193"/>
      <c r="J11" s="43">
        <f>J12</f>
        <v>3829562.68</v>
      </c>
      <c r="K11" s="43">
        <f>K12</f>
        <v>3530000</v>
      </c>
      <c r="L11" s="43">
        <f>L12</f>
        <v>3530000</v>
      </c>
      <c r="M11" s="43">
        <f>M12</f>
        <v>3505633.42</v>
      </c>
      <c r="N11" s="43">
        <f>M11/J11*100</f>
        <v>91.5413511393421</v>
      </c>
      <c r="O11" s="43">
        <f>M11/L11*100</f>
        <v>99.30972861189802</v>
      </c>
    </row>
    <row r="12" spans="1:15" s="36" customFormat="1" ht="12" customHeight="1">
      <c r="A12" s="40"/>
      <c r="B12" s="40"/>
      <c r="C12" s="44">
        <v>6111</v>
      </c>
      <c r="D12" s="40"/>
      <c r="E12" s="224" t="s">
        <v>177</v>
      </c>
      <c r="F12" s="224"/>
      <c r="G12" s="224"/>
      <c r="H12" s="224"/>
      <c r="I12" s="224"/>
      <c r="J12" s="45">
        <v>3829562.68</v>
      </c>
      <c r="K12" s="45">
        <v>3530000</v>
      </c>
      <c r="L12" s="45">
        <v>3530000</v>
      </c>
      <c r="M12" s="45">
        <v>3505633.42</v>
      </c>
      <c r="N12" s="45">
        <f>M12/J12*100</f>
        <v>91.5413511393421</v>
      </c>
      <c r="O12" s="45">
        <f>M12/L12*100</f>
        <v>99.30972861189802</v>
      </c>
    </row>
    <row r="13" spans="1:15" s="36" customFormat="1" ht="12" customHeight="1">
      <c r="A13" s="40"/>
      <c r="B13" s="40"/>
      <c r="C13" s="44"/>
      <c r="D13" s="40"/>
      <c r="E13" s="224"/>
      <c r="F13" s="224"/>
      <c r="G13" s="224"/>
      <c r="H13" s="224"/>
      <c r="I13" s="224"/>
      <c r="J13" s="45"/>
      <c r="K13" s="45"/>
      <c r="L13" s="45"/>
      <c r="M13" s="45"/>
      <c r="N13" s="45"/>
      <c r="O13" s="45"/>
    </row>
    <row r="14" spans="1:15" s="36" customFormat="1" ht="12" customHeight="1">
      <c r="A14" s="40"/>
      <c r="B14" s="41">
        <v>613</v>
      </c>
      <c r="C14" s="44"/>
      <c r="D14" s="40"/>
      <c r="E14" s="193" t="s">
        <v>280</v>
      </c>
      <c r="F14" s="193"/>
      <c r="G14" s="193"/>
      <c r="H14" s="193"/>
      <c r="I14" s="193"/>
      <c r="J14" s="43">
        <f>SUM(J15:J17)</f>
        <v>64488.66</v>
      </c>
      <c r="K14" s="43">
        <f>SUM(K15:K17)</f>
        <v>80500</v>
      </c>
      <c r="L14" s="43">
        <f>SUM(L15:L17)</f>
        <v>80500</v>
      </c>
      <c r="M14" s="43">
        <f>SUM(M15:M17)</f>
        <v>98653.52</v>
      </c>
      <c r="N14" s="43">
        <f>M14/J14*100</f>
        <v>152.97808948115838</v>
      </c>
      <c r="O14" s="43">
        <f>M14/L14*100</f>
        <v>122.55095652173912</v>
      </c>
    </row>
    <row r="15" spans="1:15" s="36" customFormat="1" ht="12" customHeight="1">
      <c r="A15" s="40"/>
      <c r="B15" s="40"/>
      <c r="C15" s="44">
        <v>6131</v>
      </c>
      <c r="D15" s="40"/>
      <c r="E15" s="224" t="s">
        <v>281</v>
      </c>
      <c r="F15" s="224"/>
      <c r="G15" s="224"/>
      <c r="H15" s="224"/>
      <c r="I15" s="224"/>
      <c r="J15" s="45">
        <v>20200.93</v>
      </c>
      <c r="K15" s="45">
        <v>25000</v>
      </c>
      <c r="L15" s="45">
        <v>25000</v>
      </c>
      <c r="M15" s="45">
        <v>24086.05</v>
      </c>
      <c r="N15" s="45">
        <f>M15/J15*100</f>
        <v>119.2323818754879</v>
      </c>
      <c r="O15" s="45">
        <f>M15/L15*100</f>
        <v>96.3442</v>
      </c>
    </row>
    <row r="16" spans="1:15" s="36" customFormat="1" ht="12" customHeight="1">
      <c r="A16" s="40"/>
      <c r="B16" s="40"/>
      <c r="C16" s="44">
        <v>6131</v>
      </c>
      <c r="D16" s="40"/>
      <c r="E16" s="224" t="s">
        <v>168</v>
      </c>
      <c r="F16" s="224"/>
      <c r="G16" s="224"/>
      <c r="H16" s="224"/>
      <c r="I16" s="224"/>
      <c r="J16" s="45">
        <v>480</v>
      </c>
      <c r="K16" s="45">
        <v>500</v>
      </c>
      <c r="L16" s="45">
        <v>500</v>
      </c>
      <c r="M16" s="45">
        <v>0</v>
      </c>
      <c r="N16" s="45">
        <f>M16/J16*100</f>
        <v>0</v>
      </c>
      <c r="O16" s="45">
        <f>M16/L16*100</f>
        <v>0</v>
      </c>
    </row>
    <row r="17" spans="1:15" s="36" customFormat="1" ht="12" customHeight="1">
      <c r="A17" s="40"/>
      <c r="B17" s="40"/>
      <c r="C17" s="44">
        <v>6134</v>
      </c>
      <c r="D17" s="40"/>
      <c r="E17" s="224" t="s">
        <v>282</v>
      </c>
      <c r="F17" s="224"/>
      <c r="G17" s="224"/>
      <c r="H17" s="224"/>
      <c r="I17" s="224"/>
      <c r="J17" s="48">
        <v>43807.73</v>
      </c>
      <c r="K17" s="48">
        <v>55000</v>
      </c>
      <c r="L17" s="48">
        <v>55000</v>
      </c>
      <c r="M17" s="48">
        <v>74567.47</v>
      </c>
      <c r="N17" s="45">
        <f>M17/J17*100</f>
        <v>170.21532501227523</v>
      </c>
      <c r="O17" s="45">
        <f>M17/L17*100</f>
        <v>135.57721818181818</v>
      </c>
    </row>
    <row r="18" spans="1:15" s="36" customFormat="1" ht="12" customHeight="1">
      <c r="A18" s="40"/>
      <c r="B18" s="40"/>
      <c r="C18" s="44"/>
      <c r="D18" s="40"/>
      <c r="E18" s="224"/>
      <c r="F18" s="224"/>
      <c r="G18" s="224"/>
      <c r="H18" s="224"/>
      <c r="I18" s="224"/>
      <c r="J18" s="48"/>
      <c r="K18" s="48"/>
      <c r="L18" s="48"/>
      <c r="M18" s="48"/>
      <c r="N18" s="48"/>
      <c r="O18" s="48"/>
    </row>
    <row r="19" spans="1:15" s="36" customFormat="1" ht="12" customHeight="1">
      <c r="A19" s="40"/>
      <c r="B19" s="41">
        <v>614</v>
      </c>
      <c r="C19" s="44"/>
      <c r="D19" s="40"/>
      <c r="E19" s="193" t="s">
        <v>1</v>
      </c>
      <c r="F19" s="193"/>
      <c r="G19" s="193"/>
      <c r="H19" s="193"/>
      <c r="I19" s="193"/>
      <c r="J19" s="43">
        <f>J20+J21</f>
        <v>25484.72</v>
      </c>
      <c r="K19" s="43">
        <f>K20+K21</f>
        <v>25500</v>
      </c>
      <c r="L19" s="43">
        <f>L20+L21</f>
        <v>25500</v>
      </c>
      <c r="M19" s="43">
        <f>M20+M21</f>
        <v>19549.89</v>
      </c>
      <c r="N19" s="43">
        <f>M19/J19*100</f>
        <v>76.71220244915385</v>
      </c>
      <c r="O19" s="43">
        <f>M19/L19*100</f>
        <v>76.66623529411764</v>
      </c>
    </row>
    <row r="20" spans="1:15" s="36" customFormat="1" ht="12" customHeight="1">
      <c r="A20" s="40"/>
      <c r="B20" s="40"/>
      <c r="C20" s="44">
        <v>61424</v>
      </c>
      <c r="D20" s="40"/>
      <c r="E20" s="224" t="s">
        <v>25</v>
      </c>
      <c r="F20" s="224"/>
      <c r="G20" s="224"/>
      <c r="H20" s="224"/>
      <c r="I20" s="224"/>
      <c r="J20" s="45">
        <v>24880.02</v>
      </c>
      <c r="K20" s="45">
        <v>25000</v>
      </c>
      <c r="L20" s="45">
        <v>25000</v>
      </c>
      <c r="M20" s="45">
        <v>19549.89</v>
      </c>
      <c r="N20" s="45">
        <f>M20/J20*100</f>
        <v>78.57666513129811</v>
      </c>
      <c r="O20" s="45">
        <f>M20/L20*100</f>
        <v>78.19956</v>
      </c>
    </row>
    <row r="21" spans="1:15" s="36" customFormat="1" ht="12" customHeight="1">
      <c r="A21" s="40"/>
      <c r="B21" s="40"/>
      <c r="C21" s="44">
        <v>61453</v>
      </c>
      <c r="D21" s="40"/>
      <c r="E21" s="224" t="s">
        <v>283</v>
      </c>
      <c r="F21" s="224"/>
      <c r="G21" s="224"/>
      <c r="H21" s="224"/>
      <c r="I21" s="224"/>
      <c r="J21" s="45">
        <v>604.7</v>
      </c>
      <c r="K21" s="45">
        <v>500</v>
      </c>
      <c r="L21" s="45">
        <v>500</v>
      </c>
      <c r="M21" s="45">
        <v>0</v>
      </c>
      <c r="N21" s="45">
        <f>M21/J21*100</f>
        <v>0</v>
      </c>
      <c r="O21" s="45">
        <f>M21/L21*100</f>
        <v>0</v>
      </c>
    </row>
    <row r="22" spans="1:15" s="36" customFormat="1" ht="12" customHeight="1">
      <c r="A22" s="40"/>
      <c r="B22" s="40"/>
      <c r="C22" s="44"/>
      <c r="D22" s="40"/>
      <c r="E22" s="224"/>
      <c r="F22" s="224"/>
      <c r="G22" s="224"/>
      <c r="H22" s="224"/>
      <c r="I22" s="224"/>
      <c r="J22" s="45"/>
      <c r="K22" s="45"/>
      <c r="L22" s="45"/>
      <c r="M22" s="45"/>
      <c r="N22" s="45"/>
      <c r="O22" s="45"/>
    </row>
    <row r="23" spans="1:15" s="36" customFormat="1" ht="21.75" customHeight="1">
      <c r="A23" s="147">
        <v>63</v>
      </c>
      <c r="B23" s="145"/>
      <c r="C23" s="145"/>
      <c r="D23" s="145"/>
      <c r="E23" s="253" t="s">
        <v>284</v>
      </c>
      <c r="F23" s="253"/>
      <c r="G23" s="253"/>
      <c r="H23" s="253"/>
      <c r="I23" s="253"/>
      <c r="J23" s="148">
        <f>SUM(J25+J31)</f>
        <v>3244693.84</v>
      </c>
      <c r="K23" s="148">
        <f>SUM(K25+K31)</f>
        <v>2976550</v>
      </c>
      <c r="L23" s="148">
        <f>SUM(L25+L31)</f>
        <v>2976550</v>
      </c>
      <c r="M23" s="148">
        <f>SUM(M25+M31)</f>
        <v>2366566.26</v>
      </c>
      <c r="N23" s="148">
        <f>M23/J23*100</f>
        <v>72.93650423424849</v>
      </c>
      <c r="O23" s="148">
        <f>M23/L23*100</f>
        <v>79.50702188775594</v>
      </c>
    </row>
    <row r="24" spans="1:15" s="36" customFormat="1" ht="12" customHeight="1">
      <c r="A24" s="46"/>
      <c r="B24" s="38"/>
      <c r="C24" s="38"/>
      <c r="D24" s="38"/>
      <c r="E24" s="254"/>
      <c r="F24" s="254"/>
      <c r="G24" s="254"/>
      <c r="H24" s="254"/>
      <c r="I24" s="254"/>
      <c r="J24" s="47"/>
      <c r="K24" s="47"/>
      <c r="L24" s="47"/>
      <c r="M24" s="47"/>
      <c r="N24" s="47"/>
      <c r="O24" s="47"/>
    </row>
    <row r="25" spans="1:15" s="36" customFormat="1" ht="12" customHeight="1">
      <c r="A25" s="40"/>
      <c r="B25" s="41">
        <v>633</v>
      </c>
      <c r="C25" s="40"/>
      <c r="D25" s="40"/>
      <c r="E25" s="193" t="s">
        <v>176</v>
      </c>
      <c r="F25" s="193"/>
      <c r="G25" s="193"/>
      <c r="H25" s="193"/>
      <c r="I25" s="193"/>
      <c r="J25" s="43">
        <f>SUM(J26:J29)</f>
        <v>1122292.63</v>
      </c>
      <c r="K25" s="43">
        <f>SUM(K26:K29)</f>
        <v>1876550</v>
      </c>
      <c r="L25" s="43">
        <f>SUM(L26:L29)</f>
        <v>1876550</v>
      </c>
      <c r="M25" s="43">
        <f>SUM(M26:M29)</f>
        <v>1762111.9</v>
      </c>
      <c r="N25" s="43">
        <f>M25/J25*100</f>
        <v>157.0100215306591</v>
      </c>
      <c r="O25" s="43">
        <f>M25/L25*100</f>
        <v>93.90167594788308</v>
      </c>
    </row>
    <row r="26" spans="1:15" s="36" customFormat="1" ht="12" customHeight="1">
      <c r="A26" s="40"/>
      <c r="B26" s="41"/>
      <c r="C26" s="44">
        <v>6331</v>
      </c>
      <c r="D26" s="40"/>
      <c r="E26" s="224" t="s">
        <v>169</v>
      </c>
      <c r="F26" s="224"/>
      <c r="G26" s="224"/>
      <c r="H26" s="224"/>
      <c r="I26" s="224"/>
      <c r="J26" s="45">
        <v>613992.63</v>
      </c>
      <c r="K26" s="45">
        <v>1200000</v>
      </c>
      <c r="L26" s="45">
        <v>1200000</v>
      </c>
      <c r="M26" s="45">
        <v>1105313.9</v>
      </c>
      <c r="N26" s="45">
        <f>M26/J26*100</f>
        <v>180.02071132352188</v>
      </c>
      <c r="O26" s="45">
        <f>M26/L26*100</f>
        <v>92.10949166666666</v>
      </c>
    </row>
    <row r="27" spans="1:15" s="36" customFormat="1" ht="12" customHeight="1">
      <c r="A27" s="40"/>
      <c r="B27" s="41"/>
      <c r="C27" s="44">
        <v>6331</v>
      </c>
      <c r="D27" s="40"/>
      <c r="E27" s="224" t="s">
        <v>162</v>
      </c>
      <c r="F27" s="224"/>
      <c r="G27" s="224"/>
      <c r="H27" s="224"/>
      <c r="I27" s="224"/>
      <c r="J27" s="45">
        <v>13300</v>
      </c>
      <c r="K27" s="45">
        <v>56550</v>
      </c>
      <c r="L27" s="45">
        <v>56550</v>
      </c>
      <c r="M27" s="45">
        <v>56550</v>
      </c>
      <c r="N27" s="45">
        <f>M27/J27*100</f>
        <v>425.187969924812</v>
      </c>
      <c r="O27" s="45">
        <f>M27/L27*100</f>
        <v>100</v>
      </c>
    </row>
    <row r="28" spans="1:15" s="36" customFormat="1" ht="12" customHeight="1">
      <c r="A28" s="40"/>
      <c r="B28" s="40"/>
      <c r="C28" s="44">
        <v>6332</v>
      </c>
      <c r="D28" s="40"/>
      <c r="E28" s="224" t="s">
        <v>10</v>
      </c>
      <c r="F28" s="224"/>
      <c r="G28" s="224"/>
      <c r="H28" s="224"/>
      <c r="I28" s="224"/>
      <c r="J28" s="48">
        <v>445000</v>
      </c>
      <c r="K28" s="48">
        <v>350000</v>
      </c>
      <c r="L28" s="48">
        <v>350000</v>
      </c>
      <c r="M28" s="48">
        <v>332248</v>
      </c>
      <c r="N28" s="45">
        <f>M28/J28*100</f>
        <v>74.66247191011236</v>
      </c>
      <c r="O28" s="45">
        <f>M28/L28*100</f>
        <v>94.928</v>
      </c>
    </row>
    <row r="29" spans="1:15" s="36" customFormat="1" ht="12" customHeight="1">
      <c r="A29" s="40"/>
      <c r="B29" s="40"/>
      <c r="C29" s="44">
        <v>6332</v>
      </c>
      <c r="D29" s="40"/>
      <c r="E29" s="224" t="s">
        <v>170</v>
      </c>
      <c r="F29" s="224"/>
      <c r="G29" s="224"/>
      <c r="H29" s="224"/>
      <c r="I29" s="224"/>
      <c r="J29" s="48">
        <v>50000</v>
      </c>
      <c r="K29" s="48">
        <v>270000</v>
      </c>
      <c r="L29" s="48">
        <v>270000</v>
      </c>
      <c r="M29" s="48">
        <v>268000</v>
      </c>
      <c r="N29" s="45">
        <f>M29/J29*100</f>
        <v>536</v>
      </c>
      <c r="O29" s="45">
        <f>M29/L29*100</f>
        <v>99.25925925925925</v>
      </c>
    </row>
    <row r="30" spans="1:15" s="36" customFormat="1" ht="12" customHeight="1">
      <c r="A30" s="40"/>
      <c r="B30" s="40"/>
      <c r="C30" s="44"/>
      <c r="D30" s="40"/>
      <c r="E30" s="224"/>
      <c r="F30" s="224"/>
      <c r="G30" s="224"/>
      <c r="H30" s="224"/>
      <c r="I30" s="224"/>
      <c r="J30" s="48"/>
      <c r="K30" s="48"/>
      <c r="L30" s="48"/>
      <c r="M30" s="48"/>
      <c r="N30" s="48"/>
      <c r="O30" s="48"/>
    </row>
    <row r="31" spans="1:15" s="36" customFormat="1" ht="12" customHeight="1">
      <c r="A31" s="40"/>
      <c r="B31" s="41">
        <v>638</v>
      </c>
      <c r="C31" s="42"/>
      <c r="D31" s="41"/>
      <c r="E31" s="193" t="s">
        <v>197</v>
      </c>
      <c r="F31" s="193"/>
      <c r="G31" s="193"/>
      <c r="H31" s="193"/>
      <c r="I31" s="193"/>
      <c r="J31" s="49">
        <f>J32</f>
        <v>2122401.21</v>
      </c>
      <c r="K31" s="49">
        <f>K32</f>
        <v>1100000</v>
      </c>
      <c r="L31" s="49">
        <f>L32</f>
        <v>1100000</v>
      </c>
      <c r="M31" s="49">
        <f>M32</f>
        <v>604454.36</v>
      </c>
      <c r="N31" s="43">
        <f>M31/J31*100</f>
        <v>28.479740642439605</v>
      </c>
      <c r="O31" s="43">
        <f>M31/L31*100</f>
        <v>54.950396363636365</v>
      </c>
    </row>
    <row r="32" spans="1:15" s="36" customFormat="1" ht="12" customHeight="1">
      <c r="A32" s="50"/>
      <c r="B32" s="50"/>
      <c r="C32" s="44">
        <v>6382</v>
      </c>
      <c r="D32" s="50"/>
      <c r="E32" s="239" t="s">
        <v>213</v>
      </c>
      <c r="F32" s="186"/>
      <c r="G32" s="186"/>
      <c r="H32" s="186"/>
      <c r="I32" s="186"/>
      <c r="J32" s="48">
        <v>2122401.21</v>
      </c>
      <c r="K32" s="48">
        <v>1100000</v>
      </c>
      <c r="L32" s="48">
        <v>1100000</v>
      </c>
      <c r="M32" s="48">
        <v>604454.36</v>
      </c>
      <c r="N32" s="45">
        <f>M32/J32*100</f>
        <v>28.479740642439605</v>
      </c>
      <c r="O32" s="45">
        <f>M32/L32*100</f>
        <v>54.950396363636365</v>
      </c>
    </row>
    <row r="33" spans="1:15" s="36" customFormat="1" ht="12" customHeight="1">
      <c r="A33" s="40"/>
      <c r="B33" s="40"/>
      <c r="C33" s="44"/>
      <c r="D33" s="40"/>
      <c r="E33" s="224"/>
      <c r="F33" s="224"/>
      <c r="G33" s="224"/>
      <c r="H33" s="224"/>
      <c r="I33" s="224"/>
      <c r="J33" s="48"/>
      <c r="K33" s="48"/>
      <c r="L33" s="48"/>
      <c r="M33" s="48"/>
      <c r="N33" s="48"/>
      <c r="O33" s="48"/>
    </row>
    <row r="34" spans="1:15" s="36" customFormat="1" ht="12" customHeight="1">
      <c r="A34" s="144">
        <v>64</v>
      </c>
      <c r="B34" s="145"/>
      <c r="C34" s="145"/>
      <c r="D34" s="145"/>
      <c r="E34" s="242" t="s">
        <v>285</v>
      </c>
      <c r="F34" s="242"/>
      <c r="G34" s="242"/>
      <c r="H34" s="242"/>
      <c r="I34" s="242"/>
      <c r="J34" s="146">
        <f>J36+J39</f>
        <v>182060.5</v>
      </c>
      <c r="K34" s="146">
        <f>K36+K39</f>
        <v>177155</v>
      </c>
      <c r="L34" s="146">
        <f>L36+L39</f>
        <v>177155</v>
      </c>
      <c r="M34" s="146">
        <f>M36+M39</f>
        <v>162503.74</v>
      </c>
      <c r="N34" s="146">
        <f>M34/J34*100</f>
        <v>89.25809826953127</v>
      </c>
      <c r="O34" s="146">
        <f>M34/L34*100</f>
        <v>91.72969433546893</v>
      </c>
    </row>
    <row r="35" spans="1:15" s="36" customFormat="1" ht="12" customHeight="1">
      <c r="A35" s="37"/>
      <c r="B35" s="38"/>
      <c r="C35" s="38"/>
      <c r="D35" s="38"/>
      <c r="E35" s="238"/>
      <c r="F35" s="238"/>
      <c r="G35" s="238"/>
      <c r="H35" s="238"/>
      <c r="I35" s="238"/>
      <c r="J35" s="39"/>
      <c r="K35" s="39"/>
      <c r="L35" s="39"/>
      <c r="M35" s="39"/>
      <c r="N35" s="39"/>
      <c r="O35" s="39"/>
    </row>
    <row r="36" spans="1:15" s="36" customFormat="1" ht="12" customHeight="1">
      <c r="A36" s="40"/>
      <c r="B36" s="41">
        <v>641</v>
      </c>
      <c r="C36" s="40"/>
      <c r="D36" s="40"/>
      <c r="E36" s="193" t="s">
        <v>286</v>
      </c>
      <c r="F36" s="193"/>
      <c r="G36" s="193"/>
      <c r="H36" s="193"/>
      <c r="I36" s="193"/>
      <c r="J36" s="43">
        <f>SUM(J37:J37)</f>
        <v>198.81</v>
      </c>
      <c r="K36" s="43">
        <f>SUM(K37:K37)</f>
        <v>155</v>
      </c>
      <c r="L36" s="43">
        <f>SUM(L37:L37)</f>
        <v>155</v>
      </c>
      <c r="M36" s="43">
        <f>SUM(M37:M37)</f>
        <v>153.61</v>
      </c>
      <c r="N36" s="43">
        <f>M36/J36*100</f>
        <v>77.26472511443086</v>
      </c>
      <c r="O36" s="43">
        <f>M36/L36*100</f>
        <v>99.10322580645162</v>
      </c>
    </row>
    <row r="37" spans="1:15" s="36" customFormat="1" ht="12" customHeight="1">
      <c r="A37" s="40"/>
      <c r="B37" s="40"/>
      <c r="C37" s="44">
        <v>6413</v>
      </c>
      <c r="D37" s="40"/>
      <c r="E37" s="224" t="s">
        <v>287</v>
      </c>
      <c r="F37" s="224"/>
      <c r="G37" s="224"/>
      <c r="H37" s="224"/>
      <c r="I37" s="224"/>
      <c r="J37" s="48">
        <v>198.81</v>
      </c>
      <c r="K37" s="48">
        <v>155</v>
      </c>
      <c r="L37" s="48">
        <v>155</v>
      </c>
      <c r="M37" s="48">
        <v>153.61</v>
      </c>
      <c r="N37" s="45">
        <f>M37/J37*100</f>
        <v>77.26472511443086</v>
      </c>
      <c r="O37" s="45">
        <f>M37/L37*100</f>
        <v>99.10322580645162</v>
      </c>
    </row>
    <row r="38" spans="1:15" s="36" customFormat="1" ht="12" customHeight="1">
      <c r="A38" s="40"/>
      <c r="B38" s="40"/>
      <c r="C38" s="44"/>
      <c r="D38" s="40"/>
      <c r="E38" s="224"/>
      <c r="F38" s="224"/>
      <c r="G38" s="224"/>
      <c r="H38" s="224"/>
      <c r="I38" s="224"/>
      <c r="J38" s="48"/>
      <c r="K38" s="48"/>
      <c r="L38" s="48"/>
      <c r="M38" s="48"/>
      <c r="N38" s="48"/>
      <c r="O38" s="48"/>
    </row>
    <row r="39" spans="1:15" s="36" customFormat="1" ht="12" customHeight="1">
      <c r="A39" s="40"/>
      <c r="B39" s="41">
        <v>642</v>
      </c>
      <c r="C39" s="44"/>
      <c r="D39" s="40"/>
      <c r="E39" s="193" t="s">
        <v>288</v>
      </c>
      <c r="F39" s="193"/>
      <c r="G39" s="193"/>
      <c r="H39" s="193"/>
      <c r="I39" s="193"/>
      <c r="J39" s="43">
        <f>SUM(J40:J43)</f>
        <v>181861.69</v>
      </c>
      <c r="K39" s="43">
        <f>SUM(K40:K43)</f>
        <v>177000</v>
      </c>
      <c r="L39" s="43">
        <f>SUM(L40:L43)</f>
        <v>177000</v>
      </c>
      <c r="M39" s="43">
        <f>SUM(M40:M43)</f>
        <v>162350.13</v>
      </c>
      <c r="N39" s="43">
        <f>M39/J39*100</f>
        <v>89.27120934595956</v>
      </c>
      <c r="O39" s="43">
        <f>M39/L39*100</f>
        <v>91.72323728813559</v>
      </c>
    </row>
    <row r="40" spans="1:15" s="36" customFormat="1" ht="12" customHeight="1">
      <c r="A40" s="40"/>
      <c r="B40" s="40"/>
      <c r="C40" s="44">
        <v>6421</v>
      </c>
      <c r="D40" s="40"/>
      <c r="E40" s="224" t="s">
        <v>289</v>
      </c>
      <c r="F40" s="224"/>
      <c r="G40" s="224"/>
      <c r="H40" s="224"/>
      <c r="I40" s="224"/>
      <c r="J40" s="45">
        <v>19298.93</v>
      </c>
      <c r="K40" s="45">
        <v>20000</v>
      </c>
      <c r="L40" s="45">
        <v>20000</v>
      </c>
      <c r="M40" s="45">
        <v>17840.26</v>
      </c>
      <c r="N40" s="45">
        <f>M40/J40*100</f>
        <v>92.44170531734142</v>
      </c>
      <c r="O40" s="45">
        <f>M40/L40*100</f>
        <v>89.20129999999999</v>
      </c>
    </row>
    <row r="41" spans="1:15" s="36" customFormat="1" ht="12" customHeight="1">
      <c r="A41" s="40"/>
      <c r="B41" s="50"/>
      <c r="C41" s="44">
        <v>6422</v>
      </c>
      <c r="D41" s="52"/>
      <c r="E41" s="224" t="s">
        <v>126</v>
      </c>
      <c r="F41" s="224"/>
      <c r="G41" s="224"/>
      <c r="H41" s="224"/>
      <c r="I41" s="224"/>
      <c r="J41" s="45">
        <v>111079.23</v>
      </c>
      <c r="K41" s="45">
        <v>110000</v>
      </c>
      <c r="L41" s="45">
        <v>110000</v>
      </c>
      <c r="M41" s="45">
        <v>100189.11</v>
      </c>
      <c r="N41" s="45">
        <f>M41/J41*100</f>
        <v>90.19607896093626</v>
      </c>
      <c r="O41" s="45">
        <f>M41/L41*100</f>
        <v>91.08100909090909</v>
      </c>
    </row>
    <row r="42" spans="1:15" s="36" customFormat="1" ht="12" customHeight="1">
      <c r="A42" s="40"/>
      <c r="B42" s="50"/>
      <c r="C42" s="44">
        <v>6423</v>
      </c>
      <c r="D42" s="52"/>
      <c r="E42" s="224" t="s">
        <v>121</v>
      </c>
      <c r="F42" s="224"/>
      <c r="G42" s="224"/>
      <c r="H42" s="224"/>
      <c r="I42" s="224"/>
      <c r="J42" s="48">
        <v>42283</v>
      </c>
      <c r="K42" s="48">
        <v>45000</v>
      </c>
      <c r="L42" s="48">
        <v>45000</v>
      </c>
      <c r="M42" s="48">
        <v>43568</v>
      </c>
      <c r="N42" s="45">
        <f>M42/J42*100</f>
        <v>103.0390464252773</v>
      </c>
      <c r="O42" s="45">
        <f>M42/L42*100</f>
        <v>96.81777777777778</v>
      </c>
    </row>
    <row r="43" spans="1:15" s="36" customFormat="1" ht="12" customHeight="1">
      <c r="A43" s="40"/>
      <c r="B43" s="50"/>
      <c r="C43" s="44">
        <v>6429</v>
      </c>
      <c r="D43" s="52"/>
      <c r="E43" s="224" t="s">
        <v>127</v>
      </c>
      <c r="F43" s="224"/>
      <c r="G43" s="224"/>
      <c r="H43" s="224"/>
      <c r="I43" s="224"/>
      <c r="J43" s="48">
        <v>9200.53</v>
      </c>
      <c r="K43" s="48">
        <v>2000</v>
      </c>
      <c r="L43" s="48">
        <v>2000</v>
      </c>
      <c r="M43" s="48">
        <v>752.76</v>
      </c>
      <c r="N43" s="45">
        <f>M43/J43*100</f>
        <v>8.18170257582987</v>
      </c>
      <c r="O43" s="45">
        <f>M43/L43*100</f>
        <v>37.638</v>
      </c>
    </row>
    <row r="44" spans="1:15" s="36" customFormat="1" ht="12" customHeight="1">
      <c r="A44" s="40"/>
      <c r="B44" s="50"/>
      <c r="C44" s="44"/>
      <c r="D44" s="52"/>
      <c r="E44" s="44"/>
      <c r="F44" s="44"/>
      <c r="G44" s="44"/>
      <c r="H44" s="44"/>
      <c r="I44" s="44"/>
      <c r="J44" s="48"/>
      <c r="K44" s="48"/>
      <c r="L44" s="48"/>
      <c r="M44" s="48"/>
      <c r="N44" s="48"/>
      <c r="O44" s="48"/>
    </row>
    <row r="45" spans="1:15" s="36" customFormat="1" ht="12" customHeight="1">
      <c r="A45" s="235">
        <v>65</v>
      </c>
      <c r="B45" s="145"/>
      <c r="C45" s="145"/>
      <c r="D45" s="145"/>
      <c r="E45" s="240" t="s">
        <v>185</v>
      </c>
      <c r="F45" s="240"/>
      <c r="G45" s="240"/>
      <c r="H45" s="240"/>
      <c r="I45" s="240"/>
      <c r="J45" s="220">
        <f>J51+J60+J48</f>
        <v>660906.85</v>
      </c>
      <c r="K45" s="220">
        <f>K51+K60+K48</f>
        <v>1053095</v>
      </c>
      <c r="L45" s="220">
        <f>L51+L60+L48</f>
        <v>1053095</v>
      </c>
      <c r="M45" s="220">
        <f>M51+M60+M48</f>
        <v>1074128.8099999998</v>
      </c>
      <c r="N45" s="220">
        <f>M45/J45*100</f>
        <v>162.5234796703953</v>
      </c>
      <c r="O45" s="220">
        <f>M45/L45*100</f>
        <v>101.99733262431212</v>
      </c>
    </row>
    <row r="46" spans="1:15" s="36" customFormat="1" ht="12" customHeight="1">
      <c r="A46" s="235"/>
      <c r="B46" s="145"/>
      <c r="C46" s="145"/>
      <c r="D46" s="145"/>
      <c r="E46" s="240"/>
      <c r="F46" s="240"/>
      <c r="G46" s="240"/>
      <c r="H46" s="240"/>
      <c r="I46" s="240"/>
      <c r="J46" s="220"/>
      <c r="K46" s="220"/>
      <c r="L46" s="220"/>
      <c r="M46" s="220"/>
      <c r="N46" s="220"/>
      <c r="O46" s="220"/>
    </row>
    <row r="47" spans="1:15" s="36" customFormat="1" ht="12" customHeight="1">
      <c r="A47" s="53"/>
      <c r="B47" s="38"/>
      <c r="C47" s="38"/>
      <c r="D47" s="38"/>
      <c r="E47" s="219"/>
      <c r="F47" s="219"/>
      <c r="G47" s="219"/>
      <c r="H47" s="219"/>
      <c r="I47" s="219"/>
      <c r="J47" s="47"/>
      <c r="K47" s="47"/>
      <c r="L47" s="47"/>
      <c r="M47" s="47"/>
      <c r="N47" s="47"/>
      <c r="O47" s="47"/>
    </row>
    <row r="48" spans="1:15" s="36" customFormat="1" ht="12" customHeight="1">
      <c r="A48" s="41"/>
      <c r="B48" s="41">
        <v>651</v>
      </c>
      <c r="C48" s="42"/>
      <c r="D48" s="41"/>
      <c r="E48" s="193" t="s">
        <v>171</v>
      </c>
      <c r="F48" s="193"/>
      <c r="G48" s="193"/>
      <c r="H48" s="193"/>
      <c r="I48" s="193"/>
      <c r="J48" s="43">
        <f>J49</f>
        <v>76.7</v>
      </c>
      <c r="K48" s="43">
        <f>K49</f>
        <v>500</v>
      </c>
      <c r="L48" s="43">
        <f>L49</f>
        <v>500</v>
      </c>
      <c r="M48" s="43">
        <f>M49</f>
        <v>6.14</v>
      </c>
      <c r="N48" s="43">
        <f>M48/J48*100</f>
        <v>8.005215123859191</v>
      </c>
      <c r="O48" s="43">
        <f>M48/L48*100</f>
        <v>1.228</v>
      </c>
    </row>
    <row r="49" spans="1:15" s="36" customFormat="1" ht="12" customHeight="1">
      <c r="A49" s="40"/>
      <c r="B49" s="40"/>
      <c r="C49" s="44">
        <v>6513</v>
      </c>
      <c r="D49" s="40"/>
      <c r="E49" s="224" t="s">
        <v>172</v>
      </c>
      <c r="F49" s="224"/>
      <c r="G49" s="224"/>
      <c r="H49" s="224"/>
      <c r="I49" s="224"/>
      <c r="J49" s="45">
        <v>76.7</v>
      </c>
      <c r="K49" s="45">
        <v>500</v>
      </c>
      <c r="L49" s="45">
        <v>500</v>
      </c>
      <c r="M49" s="45">
        <v>6.14</v>
      </c>
      <c r="N49" s="45">
        <f>M49/J49*100</f>
        <v>8.005215123859191</v>
      </c>
      <c r="O49" s="45">
        <f>M49/L49*100</f>
        <v>1.228</v>
      </c>
    </row>
    <row r="50" spans="1:15" s="36" customFormat="1" ht="12" customHeight="1">
      <c r="A50" s="40"/>
      <c r="B50" s="40"/>
      <c r="C50" s="44"/>
      <c r="D50" s="40"/>
      <c r="E50" s="224"/>
      <c r="F50" s="224"/>
      <c r="G50" s="224"/>
      <c r="H50" s="224"/>
      <c r="I50" s="224"/>
      <c r="J50" s="45"/>
      <c r="K50" s="45"/>
      <c r="L50" s="45"/>
      <c r="M50" s="45"/>
      <c r="N50" s="45"/>
      <c r="O50" s="45"/>
    </row>
    <row r="51" spans="1:15" s="36" customFormat="1" ht="12" customHeight="1">
      <c r="A51" s="40"/>
      <c r="B51" s="41">
        <v>652</v>
      </c>
      <c r="C51" s="44"/>
      <c r="D51" s="40"/>
      <c r="E51" s="193" t="s">
        <v>290</v>
      </c>
      <c r="F51" s="193"/>
      <c r="G51" s="193"/>
      <c r="H51" s="193"/>
      <c r="I51" s="193"/>
      <c r="J51" s="43">
        <f>SUM(J52:J58)</f>
        <v>391700.46</v>
      </c>
      <c r="K51" s="43">
        <f>SUM(K52:K58)</f>
        <v>701595</v>
      </c>
      <c r="L51" s="43">
        <f>SUM(L52:L58)</f>
        <v>701595</v>
      </c>
      <c r="M51" s="43">
        <f>SUM(M52:M58)</f>
        <v>697111.12</v>
      </c>
      <c r="N51" s="43">
        <f>M51/J51*100</f>
        <v>177.97046242937776</v>
      </c>
      <c r="O51" s="43">
        <f>M51/L51*100</f>
        <v>99.36090194485423</v>
      </c>
    </row>
    <row r="52" spans="1:15" s="36" customFormat="1" ht="12" customHeight="1">
      <c r="A52" s="40"/>
      <c r="B52" s="41"/>
      <c r="C52" s="44">
        <v>6521</v>
      </c>
      <c r="D52" s="40"/>
      <c r="E52" s="224" t="s">
        <v>87</v>
      </c>
      <c r="F52" s="224"/>
      <c r="G52" s="224"/>
      <c r="H52" s="224"/>
      <c r="I52" s="224"/>
      <c r="J52" s="45">
        <v>241.41</v>
      </c>
      <c r="K52" s="120">
        <v>500</v>
      </c>
      <c r="L52" s="120">
        <v>500</v>
      </c>
      <c r="M52" s="45">
        <v>0</v>
      </c>
      <c r="N52" s="45">
        <f aca="true" t="shared" si="0" ref="N52:N58">M52/J52*100</f>
        <v>0</v>
      </c>
      <c r="O52" s="45">
        <f aca="true" t="shared" si="1" ref="O52:O58">M52/L52*100</f>
        <v>0</v>
      </c>
    </row>
    <row r="53" spans="1:15" s="36" customFormat="1" ht="12" customHeight="1">
      <c r="A53" s="40"/>
      <c r="B53" s="41"/>
      <c r="C53" s="44">
        <v>6522</v>
      </c>
      <c r="D53" s="40"/>
      <c r="E53" s="224" t="s">
        <v>88</v>
      </c>
      <c r="F53" s="224"/>
      <c r="G53" s="224"/>
      <c r="H53" s="224"/>
      <c r="I53" s="224"/>
      <c r="J53" s="45">
        <v>5999.05</v>
      </c>
      <c r="K53" s="120">
        <v>6000</v>
      </c>
      <c r="L53" s="120">
        <v>6000</v>
      </c>
      <c r="M53" s="45">
        <v>5033.62</v>
      </c>
      <c r="N53" s="45">
        <f t="shared" si="0"/>
        <v>83.90695193405622</v>
      </c>
      <c r="O53" s="45">
        <f t="shared" si="1"/>
        <v>83.89366666666666</v>
      </c>
    </row>
    <row r="54" spans="1:15" s="36" customFormat="1" ht="12" customHeight="1">
      <c r="A54" s="40"/>
      <c r="B54" s="41"/>
      <c r="C54" s="44">
        <v>6524</v>
      </c>
      <c r="D54" s="40"/>
      <c r="E54" s="224" t="s">
        <v>164</v>
      </c>
      <c r="F54" s="224"/>
      <c r="G54" s="224"/>
      <c r="H54" s="224"/>
      <c r="I54" s="224"/>
      <c r="J54" s="45">
        <v>216</v>
      </c>
      <c r="K54" s="120">
        <v>100</v>
      </c>
      <c r="L54" s="120">
        <v>100</v>
      </c>
      <c r="M54" s="45">
        <v>74.4</v>
      </c>
      <c r="N54" s="45">
        <f t="shared" si="0"/>
        <v>34.44444444444445</v>
      </c>
      <c r="O54" s="45">
        <f t="shared" si="1"/>
        <v>74.4</v>
      </c>
    </row>
    <row r="55" spans="1:15" s="122" customFormat="1" ht="12" customHeight="1">
      <c r="A55" s="36"/>
      <c r="B55" s="36"/>
      <c r="C55" s="51">
        <v>6526</v>
      </c>
      <c r="D55" s="36"/>
      <c r="E55" s="186" t="s">
        <v>365</v>
      </c>
      <c r="F55" s="186"/>
      <c r="G55" s="186"/>
      <c r="H55" s="186"/>
      <c r="I55" s="186"/>
      <c r="J55" s="74">
        <v>286054</v>
      </c>
      <c r="K55" s="121">
        <v>594995</v>
      </c>
      <c r="L55" s="121">
        <v>594995</v>
      </c>
      <c r="M55" s="74">
        <v>571375.5</v>
      </c>
      <c r="N55" s="48">
        <f t="shared" si="0"/>
        <v>199.7439294678627</v>
      </c>
      <c r="O55" s="45">
        <f t="shared" si="1"/>
        <v>96.03030277565358</v>
      </c>
    </row>
    <row r="56" spans="1:15" s="36" customFormat="1" ht="12" customHeight="1">
      <c r="A56" s="40"/>
      <c r="B56" s="40"/>
      <c r="C56" s="44">
        <v>6526</v>
      </c>
      <c r="D56" s="40"/>
      <c r="E56" s="224" t="s">
        <v>128</v>
      </c>
      <c r="F56" s="224"/>
      <c r="G56" s="224"/>
      <c r="H56" s="224"/>
      <c r="I56" s="224"/>
      <c r="J56" s="45">
        <v>4440</v>
      </c>
      <c r="K56" s="120">
        <v>5000</v>
      </c>
      <c r="L56" s="120">
        <v>5000</v>
      </c>
      <c r="M56" s="45">
        <v>14590</v>
      </c>
      <c r="N56" s="45">
        <f t="shared" si="0"/>
        <v>328.60360360360363</v>
      </c>
      <c r="O56" s="45">
        <f t="shared" si="1"/>
        <v>291.8</v>
      </c>
    </row>
    <row r="57" spans="1:15" s="36" customFormat="1" ht="12" customHeight="1">
      <c r="A57" s="40"/>
      <c r="B57" s="40"/>
      <c r="C57" s="44">
        <v>6526</v>
      </c>
      <c r="D57" s="40"/>
      <c r="E57" s="224" t="s">
        <v>129</v>
      </c>
      <c r="F57" s="224"/>
      <c r="G57" s="224"/>
      <c r="H57" s="224"/>
      <c r="I57" s="224"/>
      <c r="J57" s="45">
        <v>81200</v>
      </c>
      <c r="K57" s="120">
        <v>85000</v>
      </c>
      <c r="L57" s="120">
        <v>85000</v>
      </c>
      <c r="M57" s="45">
        <v>94387.6</v>
      </c>
      <c r="N57" s="45">
        <f t="shared" si="0"/>
        <v>116.2408866995074</v>
      </c>
      <c r="O57" s="45">
        <f t="shared" si="1"/>
        <v>111.04423529411764</v>
      </c>
    </row>
    <row r="58" spans="1:15" s="36" customFormat="1" ht="12" customHeight="1">
      <c r="A58" s="40"/>
      <c r="B58" s="40"/>
      <c r="C58" s="44">
        <v>6526</v>
      </c>
      <c r="D58" s="40"/>
      <c r="E58" s="224" t="s">
        <v>97</v>
      </c>
      <c r="F58" s="224"/>
      <c r="G58" s="224"/>
      <c r="H58" s="224"/>
      <c r="I58" s="224"/>
      <c r="J58" s="45">
        <v>13550</v>
      </c>
      <c r="K58" s="120">
        <v>10000</v>
      </c>
      <c r="L58" s="120">
        <v>10000</v>
      </c>
      <c r="M58" s="45">
        <v>11650</v>
      </c>
      <c r="N58" s="45">
        <f t="shared" si="0"/>
        <v>85.97785977859779</v>
      </c>
      <c r="O58" s="45">
        <f t="shared" si="1"/>
        <v>116.5</v>
      </c>
    </row>
    <row r="59" spans="1:15" s="36" customFormat="1" ht="12" customHeight="1">
      <c r="A59" s="40"/>
      <c r="B59" s="40"/>
      <c r="C59" s="44"/>
      <c r="D59" s="40"/>
      <c r="E59" s="224"/>
      <c r="F59" s="224"/>
      <c r="G59" s="224"/>
      <c r="H59" s="224"/>
      <c r="I59" s="224"/>
      <c r="J59" s="45"/>
      <c r="K59" s="45"/>
      <c r="L59" s="45"/>
      <c r="M59" s="45"/>
      <c r="N59" s="45"/>
      <c r="O59" s="45"/>
    </row>
    <row r="60" spans="1:15" s="36" customFormat="1" ht="12" customHeight="1">
      <c r="A60" s="40"/>
      <c r="B60" s="41">
        <v>653</v>
      </c>
      <c r="C60" s="44"/>
      <c r="D60" s="40"/>
      <c r="E60" s="193" t="s">
        <v>28</v>
      </c>
      <c r="F60" s="193"/>
      <c r="G60" s="193"/>
      <c r="H60" s="193"/>
      <c r="I60" s="193"/>
      <c r="J60" s="43">
        <f>SUM(J61:J63)</f>
        <v>269129.69</v>
      </c>
      <c r="K60" s="43">
        <f>SUM(K61:K63)</f>
        <v>351000</v>
      </c>
      <c r="L60" s="43">
        <f>SUM(L61:L63)</f>
        <v>351000</v>
      </c>
      <c r="M60" s="43">
        <f>SUM(M61:M63)</f>
        <v>377011.55</v>
      </c>
      <c r="N60" s="43">
        <f>M60/J60*100</f>
        <v>140.08545471144413</v>
      </c>
      <c r="O60" s="43">
        <f>M60/L60*100</f>
        <v>107.41069800569801</v>
      </c>
    </row>
    <row r="61" spans="1:15" s="36" customFormat="1" ht="12" customHeight="1">
      <c r="A61" s="40"/>
      <c r="B61" s="40"/>
      <c r="C61" s="44">
        <v>6531</v>
      </c>
      <c r="D61" s="40"/>
      <c r="E61" s="224" t="s">
        <v>29</v>
      </c>
      <c r="F61" s="224"/>
      <c r="G61" s="224"/>
      <c r="H61" s="224"/>
      <c r="I61" s="224"/>
      <c r="J61" s="48">
        <v>90824.73</v>
      </c>
      <c r="K61" s="48">
        <v>120000</v>
      </c>
      <c r="L61" s="48">
        <v>120000</v>
      </c>
      <c r="M61" s="48">
        <v>107385.08</v>
      </c>
      <c r="N61" s="45">
        <f>M61/J61*100</f>
        <v>118.23330496000375</v>
      </c>
      <c r="O61" s="45">
        <f>M61/L61*100</f>
        <v>89.48756666666668</v>
      </c>
    </row>
    <row r="62" spans="1:15" s="36" customFormat="1" ht="12" customHeight="1">
      <c r="A62" s="40"/>
      <c r="B62" s="40"/>
      <c r="C62" s="44">
        <v>6532</v>
      </c>
      <c r="D62" s="40"/>
      <c r="E62" s="224" t="s">
        <v>30</v>
      </c>
      <c r="F62" s="224"/>
      <c r="G62" s="224"/>
      <c r="H62" s="224"/>
      <c r="I62" s="224"/>
      <c r="J62" s="48">
        <v>175904.96</v>
      </c>
      <c r="K62" s="48">
        <v>230000</v>
      </c>
      <c r="L62" s="48">
        <v>230000</v>
      </c>
      <c r="M62" s="48">
        <v>267826.47</v>
      </c>
      <c r="N62" s="45">
        <f>M62/J62*100</f>
        <v>152.25634911033777</v>
      </c>
      <c r="O62" s="45">
        <f>M62/L62*100</f>
        <v>116.44629130434781</v>
      </c>
    </row>
    <row r="63" spans="1:15" s="36" customFormat="1" ht="12" customHeight="1">
      <c r="A63" s="40"/>
      <c r="B63" s="40"/>
      <c r="C63" s="44">
        <v>6533</v>
      </c>
      <c r="D63" s="40"/>
      <c r="E63" s="224" t="s">
        <v>31</v>
      </c>
      <c r="F63" s="224"/>
      <c r="G63" s="224"/>
      <c r="H63" s="224"/>
      <c r="I63" s="224"/>
      <c r="J63" s="48">
        <v>2400</v>
      </c>
      <c r="K63" s="48">
        <v>1000</v>
      </c>
      <c r="L63" s="48">
        <v>1000</v>
      </c>
      <c r="M63" s="48">
        <v>1800</v>
      </c>
      <c r="N63" s="45">
        <f>M63/J63*100</f>
        <v>75</v>
      </c>
      <c r="O63" s="45">
        <f>M63/L63*100</f>
        <v>180</v>
      </c>
    </row>
    <row r="64" spans="1:15" s="36" customFormat="1" ht="12" customHeight="1">
      <c r="A64" s="40"/>
      <c r="B64" s="40"/>
      <c r="C64" s="40"/>
      <c r="D64" s="40"/>
      <c r="E64" s="224"/>
      <c r="F64" s="224"/>
      <c r="G64" s="224"/>
      <c r="H64" s="224"/>
      <c r="I64" s="224"/>
      <c r="J64" s="45"/>
      <c r="K64" s="45"/>
      <c r="L64" s="45"/>
      <c r="M64" s="45"/>
      <c r="N64" s="45"/>
      <c r="O64" s="45"/>
    </row>
    <row r="65" spans="1:15" s="36" customFormat="1" ht="12" customHeight="1">
      <c r="A65" s="144">
        <v>68</v>
      </c>
      <c r="B65" s="145"/>
      <c r="C65" s="145"/>
      <c r="D65" s="145"/>
      <c r="E65" s="242" t="s">
        <v>90</v>
      </c>
      <c r="F65" s="242"/>
      <c r="G65" s="242"/>
      <c r="H65" s="242"/>
      <c r="I65" s="242"/>
      <c r="J65" s="146">
        <f>J67</f>
        <v>8538.13</v>
      </c>
      <c r="K65" s="146">
        <f>K67</f>
        <v>2200</v>
      </c>
      <c r="L65" s="146">
        <f>L67</f>
        <v>2200</v>
      </c>
      <c r="M65" s="146">
        <f>M67</f>
        <v>1612.91</v>
      </c>
      <c r="N65" s="146">
        <f>M65/J65*100</f>
        <v>18.890670439545897</v>
      </c>
      <c r="O65" s="146">
        <f>M65/L65*100</f>
        <v>73.31409090909091</v>
      </c>
    </row>
    <row r="66" spans="1:15" s="36" customFormat="1" ht="12" customHeight="1">
      <c r="A66" s="40"/>
      <c r="B66" s="40"/>
      <c r="C66" s="40"/>
      <c r="D66" s="40"/>
      <c r="E66" s="224"/>
      <c r="F66" s="224"/>
      <c r="G66" s="224"/>
      <c r="H66" s="224"/>
      <c r="I66" s="224"/>
      <c r="J66" s="45"/>
      <c r="K66" s="45"/>
      <c r="L66" s="45"/>
      <c r="M66" s="45"/>
      <c r="N66" s="45"/>
      <c r="O66" s="45"/>
    </row>
    <row r="67" spans="1:15" s="36" customFormat="1" ht="12" customHeight="1">
      <c r="A67" s="40"/>
      <c r="B67" s="41">
        <v>683</v>
      </c>
      <c r="C67" s="41"/>
      <c r="D67" s="41"/>
      <c r="E67" s="193" t="s">
        <v>89</v>
      </c>
      <c r="F67" s="193"/>
      <c r="G67" s="193"/>
      <c r="H67" s="193"/>
      <c r="I67" s="193"/>
      <c r="J67" s="43">
        <f>J68</f>
        <v>8538.13</v>
      </c>
      <c r="K67" s="43">
        <f>K68</f>
        <v>2200</v>
      </c>
      <c r="L67" s="43">
        <f>L68</f>
        <v>2200</v>
      </c>
      <c r="M67" s="43">
        <f>M68</f>
        <v>1612.91</v>
      </c>
      <c r="N67" s="43">
        <f>M67/J67*100</f>
        <v>18.890670439545897</v>
      </c>
      <c r="O67" s="43">
        <f>M67/L67*100</f>
        <v>73.31409090909091</v>
      </c>
    </row>
    <row r="68" spans="1:15" s="36" customFormat="1" ht="12" customHeight="1">
      <c r="A68" s="40"/>
      <c r="B68" s="40"/>
      <c r="C68" s="44">
        <v>6831</v>
      </c>
      <c r="D68" s="40"/>
      <c r="E68" s="224" t="s">
        <v>89</v>
      </c>
      <c r="F68" s="224"/>
      <c r="G68" s="224"/>
      <c r="H68" s="224"/>
      <c r="I68" s="224"/>
      <c r="J68" s="45">
        <v>8538.13</v>
      </c>
      <c r="K68" s="45">
        <v>2200</v>
      </c>
      <c r="L68" s="45">
        <v>2200</v>
      </c>
      <c r="M68" s="45">
        <v>1612.91</v>
      </c>
      <c r="N68" s="45">
        <f>M68/J68*100</f>
        <v>18.890670439545897</v>
      </c>
      <c r="O68" s="45">
        <f>M68/L68*100</f>
        <v>73.31409090909091</v>
      </c>
    </row>
    <row r="69" spans="1:15" ht="12" customHeight="1">
      <c r="A69" s="19"/>
      <c r="B69" s="19"/>
      <c r="C69" s="22"/>
      <c r="D69" s="19"/>
      <c r="E69" s="227"/>
      <c r="F69" s="227"/>
      <c r="G69" s="227"/>
      <c r="H69" s="227"/>
      <c r="I69" s="227"/>
      <c r="J69" s="100"/>
      <c r="K69" s="100"/>
      <c r="L69" s="100"/>
      <c r="M69" s="100"/>
      <c r="N69" s="100"/>
      <c r="O69" s="100"/>
    </row>
    <row r="70" spans="1:15" s="36" customFormat="1" ht="12" customHeight="1">
      <c r="A70" s="40"/>
      <c r="B70" s="40"/>
      <c r="C70" s="44"/>
      <c r="D70" s="40"/>
      <c r="E70" s="224"/>
      <c r="F70" s="224"/>
      <c r="G70" s="224"/>
      <c r="H70" s="224"/>
      <c r="I70" s="224"/>
      <c r="J70" s="45"/>
      <c r="K70" s="45"/>
      <c r="L70" s="45"/>
      <c r="M70" s="45"/>
      <c r="N70" s="45"/>
      <c r="O70" s="45"/>
    </row>
    <row r="71" spans="1:15" s="36" customFormat="1" ht="12" customHeight="1">
      <c r="A71" s="54"/>
      <c r="B71" s="54"/>
      <c r="C71" s="54"/>
      <c r="D71" s="54"/>
      <c r="E71" s="255"/>
      <c r="F71" s="255"/>
      <c r="G71" s="255"/>
      <c r="H71" s="255"/>
      <c r="I71" s="255"/>
      <c r="J71" s="49"/>
      <c r="K71" s="49"/>
      <c r="L71" s="49"/>
      <c r="M71" s="49"/>
      <c r="N71" s="49"/>
      <c r="O71" s="49"/>
    </row>
    <row r="72" spans="4:15" s="4" customFormat="1" ht="12" customHeight="1">
      <c r="D72" s="256" t="s">
        <v>278</v>
      </c>
      <c r="E72" s="256"/>
      <c r="F72" s="256"/>
      <c r="G72" s="256"/>
      <c r="H72" s="256"/>
      <c r="I72" s="256"/>
      <c r="J72" s="101">
        <f>SUM(J74+J160)</f>
        <v>6463754.75</v>
      </c>
      <c r="K72" s="101">
        <f>SUM(K74+K160)</f>
        <v>9481999</v>
      </c>
      <c r="L72" s="101">
        <f>SUM(L74+L160)</f>
        <v>9481999</v>
      </c>
      <c r="M72" s="101">
        <f>SUM(M74+M160)</f>
        <v>7667857.420000001</v>
      </c>
      <c r="N72" s="101">
        <f>M72/J72*100</f>
        <v>118.62853274252092</v>
      </c>
      <c r="O72" s="111">
        <f>M72/L72*100</f>
        <v>80.86751981306897</v>
      </c>
    </row>
    <row r="73" spans="5:15" s="4" customFormat="1" ht="12" customHeight="1">
      <c r="E73" s="175"/>
      <c r="F73" s="175"/>
      <c r="G73" s="175"/>
      <c r="H73" s="175"/>
      <c r="I73" s="175"/>
      <c r="J73" s="102"/>
      <c r="K73" s="102"/>
      <c r="L73" s="102"/>
      <c r="M73" s="102"/>
      <c r="N73" s="102"/>
      <c r="O73" s="102"/>
    </row>
    <row r="74" spans="1:15" s="4" customFormat="1" ht="12" customHeight="1">
      <c r="A74" s="163">
        <v>3</v>
      </c>
      <c r="B74" s="163"/>
      <c r="C74" s="163"/>
      <c r="D74" s="163"/>
      <c r="E74" s="230" t="s">
        <v>17</v>
      </c>
      <c r="F74" s="230"/>
      <c r="G74" s="230"/>
      <c r="H74" s="230"/>
      <c r="I74" s="230"/>
      <c r="J74" s="164">
        <f>SUM(J76+J88+J127+J145+J152+J134)</f>
        <v>3697463.5</v>
      </c>
      <c r="K74" s="164">
        <f>SUM(K76+K88+K127+K145+K152+K134)</f>
        <v>4795239</v>
      </c>
      <c r="L74" s="164">
        <f>SUM(L76+L88+L127+L145+L152+L134)</f>
        <v>4795239</v>
      </c>
      <c r="M74" s="164">
        <f>SUM(M76+M88+M127+M145+M152+M134)</f>
        <v>4277144.930000001</v>
      </c>
      <c r="N74" s="164">
        <f>M74/J74*100</f>
        <v>115.67781345238433</v>
      </c>
      <c r="O74" s="160">
        <f>M74/L74*100</f>
        <v>89.19565698393762</v>
      </c>
    </row>
    <row r="75" spans="1:15" ht="12" customHeight="1">
      <c r="A75" s="11"/>
      <c r="B75" s="4"/>
      <c r="C75" s="4"/>
      <c r="D75" s="4"/>
      <c r="E75" s="175"/>
      <c r="F75" s="175"/>
      <c r="G75" s="175"/>
      <c r="H75" s="175"/>
      <c r="I75" s="175"/>
      <c r="J75" s="102"/>
      <c r="K75" s="102"/>
      <c r="L75" s="102"/>
      <c r="M75" s="102"/>
      <c r="N75" s="102"/>
      <c r="O75" s="102"/>
    </row>
    <row r="76" spans="1:15" s="36" customFormat="1" ht="12" customHeight="1">
      <c r="A76" s="149">
        <v>31</v>
      </c>
      <c r="B76" s="150" t="s">
        <v>2</v>
      </c>
      <c r="C76" s="150"/>
      <c r="D76" s="150"/>
      <c r="E76" s="190" t="s">
        <v>291</v>
      </c>
      <c r="F76" s="190"/>
      <c r="G76" s="190"/>
      <c r="H76" s="190"/>
      <c r="I76" s="190"/>
      <c r="J76" s="151">
        <f>SUM(J78+J81+J84)</f>
        <v>924271.8899999999</v>
      </c>
      <c r="K76" s="151">
        <f>SUM(K78+K81+K84)</f>
        <v>1175000</v>
      </c>
      <c r="L76" s="151">
        <f>SUM(L78+L81+L84)</f>
        <v>1175000</v>
      </c>
      <c r="M76" s="151">
        <f>SUM(M78+M81+M84)</f>
        <v>1115528.0699999998</v>
      </c>
      <c r="N76" s="151">
        <f>M76/J76*100</f>
        <v>120.69263190509882</v>
      </c>
      <c r="O76" s="146">
        <f>M76/L76*100</f>
        <v>94.93855914893615</v>
      </c>
    </row>
    <row r="77" spans="5:15" s="36" customFormat="1" ht="12" customHeight="1">
      <c r="E77" s="186"/>
      <c r="F77" s="186"/>
      <c r="G77" s="186"/>
      <c r="H77" s="186"/>
      <c r="I77" s="186"/>
      <c r="J77" s="74"/>
      <c r="K77" s="74"/>
      <c r="L77" s="74"/>
      <c r="M77" s="74"/>
      <c r="N77" s="74"/>
      <c r="O77" s="74"/>
    </row>
    <row r="78" spans="2:15" s="36" customFormat="1" ht="12" customHeight="1">
      <c r="B78" s="55">
        <v>311</v>
      </c>
      <c r="E78" s="188" t="s">
        <v>91</v>
      </c>
      <c r="F78" s="188"/>
      <c r="G78" s="188"/>
      <c r="H78" s="188"/>
      <c r="I78" s="188"/>
      <c r="J78" s="103">
        <f>J79</f>
        <v>781977.8999999999</v>
      </c>
      <c r="K78" s="103">
        <f>K79</f>
        <v>970000</v>
      </c>
      <c r="L78" s="103">
        <f>L79</f>
        <v>970000</v>
      </c>
      <c r="M78" s="103">
        <f>M79</f>
        <v>940938.08</v>
      </c>
      <c r="N78" s="43">
        <f>M78/J78*100</f>
        <v>120.32796323272052</v>
      </c>
      <c r="O78" s="43">
        <f>M78/L78*100</f>
        <v>97.00392577319587</v>
      </c>
    </row>
    <row r="79" spans="3:15" s="36" customFormat="1" ht="12" customHeight="1">
      <c r="C79" s="51">
        <v>3111</v>
      </c>
      <c r="D79" s="57"/>
      <c r="E79" s="225" t="s">
        <v>292</v>
      </c>
      <c r="F79" s="225"/>
      <c r="G79" s="225"/>
      <c r="H79" s="225"/>
      <c r="I79" s="225"/>
      <c r="J79" s="74">
        <f>J222+J482</f>
        <v>781977.8999999999</v>
      </c>
      <c r="K79" s="74">
        <f>K222+K482</f>
        <v>970000</v>
      </c>
      <c r="L79" s="74">
        <f>L222+L482</f>
        <v>970000</v>
      </c>
      <c r="M79" s="74">
        <f>M222+M482</f>
        <v>940938.08</v>
      </c>
      <c r="N79" s="45">
        <f>M79/J79*100</f>
        <v>120.32796323272052</v>
      </c>
      <c r="O79" s="45">
        <f>M79/L79*100</f>
        <v>97.00392577319587</v>
      </c>
    </row>
    <row r="80" spans="3:15" s="36" customFormat="1" ht="12" customHeight="1">
      <c r="C80" s="51"/>
      <c r="D80" s="57"/>
      <c r="E80" s="186"/>
      <c r="F80" s="186"/>
      <c r="G80" s="186"/>
      <c r="H80" s="186"/>
      <c r="I80" s="186"/>
      <c r="J80" s="74"/>
      <c r="K80" s="74"/>
      <c r="L80" s="74"/>
      <c r="M80" s="74"/>
      <c r="N80" s="74"/>
      <c r="O80" s="74"/>
    </row>
    <row r="81" spans="2:15" s="36" customFormat="1" ht="12" customHeight="1">
      <c r="B81" s="55">
        <v>312</v>
      </c>
      <c r="C81" s="51"/>
      <c r="E81" s="226" t="s">
        <v>293</v>
      </c>
      <c r="F81" s="226"/>
      <c r="G81" s="226"/>
      <c r="H81" s="226"/>
      <c r="I81" s="226"/>
      <c r="J81" s="103">
        <f>J82</f>
        <v>45750</v>
      </c>
      <c r="K81" s="103">
        <f>K82</f>
        <v>80000</v>
      </c>
      <c r="L81" s="103">
        <f>L82</f>
        <v>80000</v>
      </c>
      <c r="M81" s="103">
        <f>M82</f>
        <v>66450</v>
      </c>
      <c r="N81" s="43">
        <f>M81/J81*100</f>
        <v>145.24590163934425</v>
      </c>
      <c r="O81" s="43">
        <f>M81/L81*100</f>
        <v>83.0625</v>
      </c>
    </row>
    <row r="82" spans="3:15" s="36" customFormat="1" ht="12" customHeight="1">
      <c r="C82" s="51">
        <v>3121</v>
      </c>
      <c r="D82" s="57"/>
      <c r="E82" s="225" t="s">
        <v>293</v>
      </c>
      <c r="F82" s="225"/>
      <c r="G82" s="225"/>
      <c r="H82" s="225"/>
      <c r="I82" s="225"/>
      <c r="J82" s="74">
        <f>J225+J485</f>
        <v>45750</v>
      </c>
      <c r="K82" s="74">
        <f>K225+K485</f>
        <v>80000</v>
      </c>
      <c r="L82" s="74">
        <f>L225+L485</f>
        <v>80000</v>
      </c>
      <c r="M82" s="74">
        <f>M225+M485</f>
        <v>66450</v>
      </c>
      <c r="N82" s="45">
        <f>M82/J82*100</f>
        <v>145.24590163934425</v>
      </c>
      <c r="O82" s="45">
        <f>M82/L82*100</f>
        <v>83.0625</v>
      </c>
    </row>
    <row r="83" spans="3:15" s="36" customFormat="1" ht="12" customHeight="1">
      <c r="C83" s="51"/>
      <c r="D83" s="57"/>
      <c r="E83" s="186"/>
      <c r="F83" s="186"/>
      <c r="G83" s="186"/>
      <c r="H83" s="186"/>
      <c r="I83" s="186"/>
      <c r="J83" s="74"/>
      <c r="K83" s="74"/>
      <c r="L83" s="74"/>
      <c r="M83" s="74"/>
      <c r="N83" s="74"/>
      <c r="O83" s="74"/>
    </row>
    <row r="84" spans="2:15" s="36" customFormat="1" ht="12" customHeight="1">
      <c r="B84" s="55">
        <v>313</v>
      </c>
      <c r="C84" s="51"/>
      <c r="E84" s="226" t="s">
        <v>294</v>
      </c>
      <c r="F84" s="226"/>
      <c r="G84" s="226"/>
      <c r="H84" s="226"/>
      <c r="I84" s="226"/>
      <c r="J84" s="103">
        <f>SUM(J85:J86)</f>
        <v>96543.98999999999</v>
      </c>
      <c r="K84" s="103">
        <f>SUM(K85:K86)</f>
        <v>125000</v>
      </c>
      <c r="L84" s="103">
        <f>SUM(L85:L86)</f>
        <v>125000</v>
      </c>
      <c r="M84" s="103">
        <f>SUM(M85:M86)</f>
        <v>108139.98999999999</v>
      </c>
      <c r="N84" s="43">
        <f>M84/J84*100</f>
        <v>112.01110498954931</v>
      </c>
      <c r="O84" s="43">
        <f>M84/L84*100</f>
        <v>86.51199199999999</v>
      </c>
    </row>
    <row r="85" spans="3:15" s="36" customFormat="1" ht="12" customHeight="1">
      <c r="C85" s="51">
        <v>3132</v>
      </c>
      <c r="D85" s="57"/>
      <c r="E85" s="225" t="s">
        <v>295</v>
      </c>
      <c r="F85" s="225"/>
      <c r="G85" s="225"/>
      <c r="H85" s="225"/>
      <c r="I85" s="225"/>
      <c r="J85" s="74">
        <f>J228+J488</f>
        <v>96034.56</v>
      </c>
      <c r="K85" s="74">
        <f>K228+K488</f>
        <v>125000</v>
      </c>
      <c r="L85" s="74">
        <f>L228+L488</f>
        <v>125000</v>
      </c>
      <c r="M85" s="74">
        <f>M228+M488</f>
        <v>108139.98999999999</v>
      </c>
      <c r="N85" s="45">
        <f>M85/J85*100</f>
        <v>112.6052850140616</v>
      </c>
      <c r="O85" s="45">
        <f>M85/L85*100</f>
        <v>86.51199199999999</v>
      </c>
    </row>
    <row r="86" spans="3:15" s="36" customFormat="1" ht="12" customHeight="1">
      <c r="C86" s="51">
        <v>3133</v>
      </c>
      <c r="D86" s="57"/>
      <c r="E86" s="225" t="s">
        <v>167</v>
      </c>
      <c r="F86" s="225"/>
      <c r="G86" s="225"/>
      <c r="H86" s="225"/>
      <c r="I86" s="225"/>
      <c r="J86" s="74">
        <f>J229</f>
        <v>509.43</v>
      </c>
      <c r="K86" s="74">
        <f>K229</f>
        <v>0</v>
      </c>
      <c r="L86" s="74">
        <f>L229</f>
        <v>0</v>
      </c>
      <c r="M86" s="74">
        <f>M229</f>
        <v>0</v>
      </c>
      <c r="N86" s="45">
        <f>M86/J86*100</f>
        <v>0</v>
      </c>
      <c r="O86" s="45">
        <v>0</v>
      </c>
    </row>
    <row r="87" spans="1:15" s="36" customFormat="1" ht="39" customHeight="1">
      <c r="A87" s="55"/>
      <c r="E87" s="229"/>
      <c r="F87" s="229"/>
      <c r="G87" s="229"/>
      <c r="H87" s="229"/>
      <c r="I87" s="229"/>
      <c r="J87" s="74"/>
      <c r="K87" s="74"/>
      <c r="L87" s="74"/>
      <c r="M87" s="74"/>
      <c r="N87" s="74"/>
      <c r="O87" s="74"/>
    </row>
    <row r="88" spans="1:15" s="36" customFormat="1" ht="12" customHeight="1">
      <c r="A88" s="149">
        <v>32</v>
      </c>
      <c r="B88" s="149"/>
      <c r="C88" s="149"/>
      <c r="D88" s="149"/>
      <c r="E88" s="190" t="s">
        <v>296</v>
      </c>
      <c r="F88" s="190"/>
      <c r="G88" s="190"/>
      <c r="H88" s="190"/>
      <c r="I88" s="190"/>
      <c r="J88" s="151">
        <f>SUM(J90+J96+J104+J118+J115)</f>
        <v>2065966.57</v>
      </c>
      <c r="K88" s="151">
        <f>SUM(K90+K96+K104+K118+K115)</f>
        <v>2859939</v>
      </c>
      <c r="L88" s="151">
        <f>SUM(L90+L96+L104+L118+L115)</f>
        <v>2859939</v>
      </c>
      <c r="M88" s="151">
        <f>SUM(M90+M96+M104+M118+M115)</f>
        <v>2385140.0100000002</v>
      </c>
      <c r="N88" s="151">
        <f>M88/J88*100</f>
        <v>115.44910961458588</v>
      </c>
      <c r="O88" s="146">
        <f>M88/L88*100</f>
        <v>83.39828262071325</v>
      </c>
    </row>
    <row r="89" spans="5:15" s="36" customFormat="1" ht="12" customHeight="1">
      <c r="E89" s="186"/>
      <c r="F89" s="186"/>
      <c r="G89" s="186"/>
      <c r="H89" s="186"/>
      <c r="I89" s="186"/>
      <c r="J89" s="74"/>
      <c r="K89" s="74"/>
      <c r="L89" s="74"/>
      <c r="M89" s="74"/>
      <c r="N89" s="74"/>
      <c r="O89" s="74"/>
    </row>
    <row r="90" spans="2:15" s="36" customFormat="1" ht="12" customHeight="1">
      <c r="B90" s="55">
        <v>321</v>
      </c>
      <c r="E90" s="188" t="s">
        <v>297</v>
      </c>
      <c r="F90" s="188"/>
      <c r="G90" s="188"/>
      <c r="H90" s="188"/>
      <c r="I90" s="188"/>
      <c r="J90" s="103">
        <f>SUM(J91:J94)</f>
        <v>49131</v>
      </c>
      <c r="K90" s="103">
        <f>SUM(K91:K94)</f>
        <v>67500</v>
      </c>
      <c r="L90" s="103">
        <f>SUM(L91:L94)</f>
        <v>67500</v>
      </c>
      <c r="M90" s="103">
        <f>SUM(M91:M94)</f>
        <v>57505.49</v>
      </c>
      <c r="N90" s="43">
        <f>M90/J90*100</f>
        <v>117.04522602837312</v>
      </c>
      <c r="O90" s="43">
        <f>M90/L90*100</f>
        <v>85.19331851851851</v>
      </c>
    </row>
    <row r="91" spans="3:15" s="36" customFormat="1" ht="12" customHeight="1">
      <c r="C91" s="51">
        <v>3211</v>
      </c>
      <c r="D91" s="57"/>
      <c r="E91" s="186" t="s">
        <v>298</v>
      </c>
      <c r="F91" s="186"/>
      <c r="G91" s="186"/>
      <c r="H91" s="186"/>
      <c r="I91" s="186"/>
      <c r="J91" s="74">
        <f aca="true" t="shared" si="2" ref="J91:M94">J236+J495</f>
        <v>115</v>
      </c>
      <c r="K91" s="74">
        <f t="shared" si="2"/>
        <v>1500</v>
      </c>
      <c r="L91" s="74">
        <f t="shared" si="2"/>
        <v>1500</v>
      </c>
      <c r="M91" s="74">
        <f t="shared" si="2"/>
        <v>10</v>
      </c>
      <c r="N91" s="45">
        <f>M91/J91*100</f>
        <v>8.695652173913043</v>
      </c>
      <c r="O91" s="45">
        <f>M91/L91*100</f>
        <v>0.6666666666666667</v>
      </c>
    </row>
    <row r="92" spans="3:15" s="36" customFormat="1" ht="12" customHeight="1">
      <c r="C92" s="51">
        <v>3212</v>
      </c>
      <c r="D92" s="57"/>
      <c r="E92" s="186" t="s">
        <v>157</v>
      </c>
      <c r="F92" s="186"/>
      <c r="G92" s="186"/>
      <c r="H92" s="186"/>
      <c r="I92" s="186"/>
      <c r="J92" s="74">
        <f t="shared" si="2"/>
        <v>34646</v>
      </c>
      <c r="K92" s="74">
        <f t="shared" si="2"/>
        <v>40000</v>
      </c>
      <c r="L92" s="74">
        <f t="shared" si="2"/>
        <v>40000</v>
      </c>
      <c r="M92" s="74">
        <f t="shared" si="2"/>
        <v>37171</v>
      </c>
      <c r="N92" s="45">
        <f>M92/J92*100</f>
        <v>107.28799861455869</v>
      </c>
      <c r="O92" s="45">
        <f>M92/L92*100</f>
        <v>92.9275</v>
      </c>
    </row>
    <row r="93" spans="3:15" s="36" customFormat="1" ht="12" customHeight="1">
      <c r="C93" s="51">
        <v>3213</v>
      </c>
      <c r="D93" s="57"/>
      <c r="E93" s="186" t="s">
        <v>299</v>
      </c>
      <c r="F93" s="186"/>
      <c r="G93" s="186"/>
      <c r="H93" s="186"/>
      <c r="I93" s="186"/>
      <c r="J93" s="74">
        <f t="shared" si="2"/>
        <v>550</v>
      </c>
      <c r="K93" s="74">
        <f t="shared" si="2"/>
        <v>4000</v>
      </c>
      <c r="L93" s="74">
        <f t="shared" si="2"/>
        <v>4000</v>
      </c>
      <c r="M93" s="74">
        <f t="shared" si="2"/>
        <v>2119.49</v>
      </c>
      <c r="N93" s="45">
        <f>M93/J93*100</f>
        <v>385.36181818181814</v>
      </c>
      <c r="O93" s="45">
        <f>M93/L93*100</f>
        <v>52.987249999999996</v>
      </c>
    </row>
    <row r="94" spans="3:15" s="36" customFormat="1" ht="12" customHeight="1">
      <c r="C94" s="51">
        <v>3214</v>
      </c>
      <c r="D94" s="57"/>
      <c r="E94" s="186" t="s">
        <v>132</v>
      </c>
      <c r="F94" s="186"/>
      <c r="G94" s="186"/>
      <c r="H94" s="186"/>
      <c r="I94" s="186"/>
      <c r="J94" s="74">
        <f t="shared" si="2"/>
        <v>13820</v>
      </c>
      <c r="K94" s="74">
        <f t="shared" si="2"/>
        <v>22000</v>
      </c>
      <c r="L94" s="74">
        <f t="shared" si="2"/>
        <v>22000</v>
      </c>
      <c r="M94" s="74">
        <f t="shared" si="2"/>
        <v>18205</v>
      </c>
      <c r="N94" s="45">
        <f>M94/J94*100</f>
        <v>131.72937771345877</v>
      </c>
      <c r="O94" s="45">
        <f>M94/L94*100</f>
        <v>82.75</v>
      </c>
    </row>
    <row r="95" spans="3:15" s="36" customFormat="1" ht="12" customHeight="1">
      <c r="C95" s="51"/>
      <c r="D95" s="57"/>
      <c r="E95" s="186"/>
      <c r="F95" s="186"/>
      <c r="G95" s="186"/>
      <c r="H95" s="186"/>
      <c r="I95" s="186"/>
      <c r="J95" s="74"/>
      <c r="K95" s="74"/>
      <c r="L95" s="74"/>
      <c r="M95" s="74"/>
      <c r="N95" s="74"/>
      <c r="O95" s="74"/>
    </row>
    <row r="96" spans="2:15" s="36" customFormat="1" ht="12" customHeight="1">
      <c r="B96" s="55">
        <v>322</v>
      </c>
      <c r="C96" s="51"/>
      <c r="E96" s="188" t="s">
        <v>300</v>
      </c>
      <c r="F96" s="188"/>
      <c r="G96" s="188"/>
      <c r="H96" s="188"/>
      <c r="I96" s="188"/>
      <c r="J96" s="103">
        <f>SUM(J97:J102)</f>
        <v>516282.68</v>
      </c>
      <c r="K96" s="103">
        <f>SUM(K97:K102)</f>
        <v>563000</v>
      </c>
      <c r="L96" s="103">
        <f>SUM(L97:L102)</f>
        <v>563000</v>
      </c>
      <c r="M96" s="103">
        <f>SUM(M97:M102)</f>
        <v>542664.2799999999</v>
      </c>
      <c r="N96" s="43">
        <f aca="true" t="shared" si="3" ref="N96:N102">M96/J96*100</f>
        <v>105.10991381698102</v>
      </c>
      <c r="O96" s="43">
        <f aca="true" t="shared" si="4" ref="O96:O102">M96/L96*100</f>
        <v>96.38797158081704</v>
      </c>
    </row>
    <row r="97" spans="3:15" s="36" customFormat="1" ht="12" customHeight="1">
      <c r="C97" s="51">
        <v>3221</v>
      </c>
      <c r="D97" s="57"/>
      <c r="E97" s="186" t="s">
        <v>301</v>
      </c>
      <c r="F97" s="186"/>
      <c r="G97" s="186"/>
      <c r="H97" s="186"/>
      <c r="I97" s="186"/>
      <c r="J97" s="74">
        <f>J242+J501</f>
        <v>80022.95999999999</v>
      </c>
      <c r="K97" s="74">
        <f>K242+K501</f>
        <v>80000</v>
      </c>
      <c r="L97" s="74">
        <f>L242+L501</f>
        <v>80000</v>
      </c>
      <c r="M97" s="74">
        <f>M242+M501</f>
        <v>98966.23999999999</v>
      </c>
      <c r="N97" s="45">
        <f t="shared" si="3"/>
        <v>123.67230604816417</v>
      </c>
      <c r="O97" s="45">
        <f t="shared" si="4"/>
        <v>123.70779999999999</v>
      </c>
    </row>
    <row r="98" spans="1:15" s="122" customFormat="1" ht="12" customHeight="1">
      <c r="A98" s="36"/>
      <c r="B98" s="36"/>
      <c r="C98" s="51">
        <v>3222</v>
      </c>
      <c r="D98" s="57"/>
      <c r="E98" s="186" t="s">
        <v>385</v>
      </c>
      <c r="F98" s="186"/>
      <c r="G98" s="186"/>
      <c r="H98" s="186"/>
      <c r="I98" s="186"/>
      <c r="J98" s="74">
        <f>J502</f>
        <v>69771.02</v>
      </c>
      <c r="K98" s="74">
        <f>K502</f>
        <v>120000</v>
      </c>
      <c r="L98" s="74">
        <f>L502</f>
        <v>120000</v>
      </c>
      <c r="M98" s="74">
        <f>M502</f>
        <v>110929.62</v>
      </c>
      <c r="N98" s="48">
        <f t="shared" si="3"/>
        <v>158.99096788322714</v>
      </c>
      <c r="O98" s="48">
        <f t="shared" si="4"/>
        <v>92.44135</v>
      </c>
    </row>
    <row r="99" spans="3:15" s="36" customFormat="1" ht="12" customHeight="1">
      <c r="C99" s="51">
        <v>3223</v>
      </c>
      <c r="D99" s="57"/>
      <c r="E99" s="186" t="s">
        <v>302</v>
      </c>
      <c r="F99" s="186"/>
      <c r="G99" s="186"/>
      <c r="H99" s="186"/>
      <c r="I99" s="186"/>
      <c r="J99" s="74">
        <f>J243+J342+J503</f>
        <v>210929.75999999998</v>
      </c>
      <c r="K99" s="74">
        <f>K243+K342+K503</f>
        <v>221000</v>
      </c>
      <c r="L99" s="74">
        <f>L243+L342+L503</f>
        <v>221000</v>
      </c>
      <c r="M99" s="74">
        <f>M243+M342+M503</f>
        <v>214887.69999999998</v>
      </c>
      <c r="N99" s="45">
        <f t="shared" si="3"/>
        <v>101.8764255930505</v>
      </c>
      <c r="O99" s="45">
        <f t="shared" si="4"/>
        <v>97.23425339366514</v>
      </c>
    </row>
    <row r="100" spans="3:15" s="36" customFormat="1" ht="12" customHeight="1">
      <c r="C100" s="51">
        <v>3224</v>
      </c>
      <c r="D100" s="57"/>
      <c r="E100" s="186" t="s">
        <v>303</v>
      </c>
      <c r="F100" s="186"/>
      <c r="G100" s="186"/>
      <c r="H100" s="186"/>
      <c r="I100" s="186"/>
      <c r="J100" s="74">
        <f>J244+J322+J332+J359+J504</f>
        <v>97756.81</v>
      </c>
      <c r="K100" s="74">
        <f>K244+K322+K332+K359+K504</f>
        <v>101000</v>
      </c>
      <c r="L100" s="74">
        <f>L244+L322+L332+L359+L504</f>
        <v>101000</v>
      </c>
      <c r="M100" s="74">
        <f>M244+M322+M332+M359+M504</f>
        <v>74437.76999999999</v>
      </c>
      <c r="N100" s="45">
        <f t="shared" si="3"/>
        <v>76.14586646188638</v>
      </c>
      <c r="O100" s="45">
        <f t="shared" si="4"/>
        <v>73.70076237623762</v>
      </c>
    </row>
    <row r="101" spans="3:15" s="36" customFormat="1" ht="12" customHeight="1">
      <c r="C101" s="51">
        <v>3225</v>
      </c>
      <c r="D101" s="57"/>
      <c r="E101" s="186" t="s">
        <v>304</v>
      </c>
      <c r="F101" s="186"/>
      <c r="G101" s="186"/>
      <c r="H101" s="186"/>
      <c r="I101" s="186"/>
      <c r="J101" s="74">
        <f>J245+J505</f>
        <v>54900.04</v>
      </c>
      <c r="K101" s="74">
        <f>K245+K505</f>
        <v>40000</v>
      </c>
      <c r="L101" s="74">
        <f>L245+L505</f>
        <v>40000</v>
      </c>
      <c r="M101" s="74">
        <f>M245+M505</f>
        <v>42768.99</v>
      </c>
      <c r="N101" s="45">
        <f t="shared" si="3"/>
        <v>77.90338586274254</v>
      </c>
      <c r="O101" s="45">
        <f t="shared" si="4"/>
        <v>106.922475</v>
      </c>
    </row>
    <row r="102" spans="1:15" s="122" customFormat="1" ht="12" customHeight="1">
      <c r="A102" s="36"/>
      <c r="B102" s="36"/>
      <c r="C102" s="51">
        <v>3227</v>
      </c>
      <c r="D102" s="57"/>
      <c r="E102" s="186" t="s">
        <v>388</v>
      </c>
      <c r="F102" s="186"/>
      <c r="G102" s="186"/>
      <c r="H102" s="186"/>
      <c r="I102" s="186"/>
      <c r="J102" s="74">
        <f>J506</f>
        <v>2902.09</v>
      </c>
      <c r="K102" s="74">
        <f>K506</f>
        <v>1000</v>
      </c>
      <c r="L102" s="74">
        <f>L506</f>
        <v>1000</v>
      </c>
      <c r="M102" s="74">
        <f>M506</f>
        <v>673.96</v>
      </c>
      <c r="N102" s="48">
        <f t="shared" si="3"/>
        <v>23.223263234427602</v>
      </c>
      <c r="O102" s="48">
        <f t="shared" si="4"/>
        <v>67.396</v>
      </c>
    </row>
    <row r="103" spans="3:15" s="36" customFormat="1" ht="12" customHeight="1">
      <c r="C103" s="51"/>
      <c r="D103" s="57"/>
      <c r="E103" s="186"/>
      <c r="F103" s="186"/>
      <c r="G103" s="186"/>
      <c r="H103" s="186"/>
      <c r="I103" s="186"/>
      <c r="J103" s="74"/>
      <c r="K103" s="74"/>
      <c r="L103" s="74"/>
      <c r="M103" s="74"/>
      <c r="N103" s="74"/>
      <c r="O103" s="74"/>
    </row>
    <row r="104" spans="2:15" s="36" customFormat="1" ht="12" customHeight="1">
      <c r="B104" s="55">
        <v>323</v>
      </c>
      <c r="C104" s="51"/>
      <c r="E104" s="188" t="s">
        <v>305</v>
      </c>
      <c r="F104" s="188"/>
      <c r="G104" s="188"/>
      <c r="H104" s="188"/>
      <c r="I104" s="188"/>
      <c r="J104" s="103">
        <f>SUM(J105:J113)</f>
        <v>1361950.09</v>
      </c>
      <c r="K104" s="103">
        <f>SUM(K105:K113)</f>
        <v>2090325</v>
      </c>
      <c r="L104" s="103">
        <f>SUM(L105:L113)</f>
        <v>2090325</v>
      </c>
      <c r="M104" s="103">
        <f>SUM(M105:M113)</f>
        <v>1686525.5300000003</v>
      </c>
      <c r="N104" s="43">
        <f>M104/J104*100</f>
        <v>123.83166919134314</v>
      </c>
      <c r="O104" s="43">
        <f>M104/L104*100</f>
        <v>80.68245512061523</v>
      </c>
    </row>
    <row r="105" spans="3:15" s="36" customFormat="1" ht="12" customHeight="1">
      <c r="C105" s="51">
        <v>3231</v>
      </c>
      <c r="D105" s="57"/>
      <c r="E105" s="186" t="s">
        <v>34</v>
      </c>
      <c r="F105" s="186"/>
      <c r="G105" s="186"/>
      <c r="H105" s="186"/>
      <c r="I105" s="186"/>
      <c r="J105" s="74">
        <f>J248+J509</f>
        <v>23846.39</v>
      </c>
      <c r="K105" s="74">
        <f>K248+K509</f>
        <v>28000</v>
      </c>
      <c r="L105" s="74">
        <f>L248+L509</f>
        <v>28000</v>
      </c>
      <c r="M105" s="74">
        <f>M248+M509</f>
        <v>23765.36</v>
      </c>
      <c r="N105" s="45">
        <f aca="true" t="shared" si="5" ref="N105:N113">M105/J105*100</f>
        <v>99.6602001393083</v>
      </c>
      <c r="O105" s="45">
        <f aca="true" t="shared" si="6" ref="O105:O113">M105/L105*100</f>
        <v>84.87628571428571</v>
      </c>
    </row>
    <row r="106" spans="3:15" s="36" customFormat="1" ht="12" customHeight="1">
      <c r="C106" s="51">
        <v>3232</v>
      </c>
      <c r="D106" s="57"/>
      <c r="E106" s="186" t="s">
        <v>306</v>
      </c>
      <c r="F106" s="186"/>
      <c r="G106" s="186"/>
      <c r="H106" s="186"/>
      <c r="I106" s="186"/>
      <c r="J106" s="74">
        <f>J249+J325+J335+J362+J345+J510</f>
        <v>638218.92</v>
      </c>
      <c r="K106" s="74">
        <f>K249+K325+K335+K362+K345+K510</f>
        <v>963000</v>
      </c>
      <c r="L106" s="74">
        <f>L249+L325+L335+L362+L345+L510</f>
        <v>963000</v>
      </c>
      <c r="M106" s="74">
        <f>M249+M325+M335+M362+M345+M510</f>
        <v>715184.55</v>
      </c>
      <c r="N106" s="45">
        <f t="shared" si="5"/>
        <v>112.05944035629656</v>
      </c>
      <c r="O106" s="45">
        <f t="shared" si="6"/>
        <v>74.26630841121495</v>
      </c>
    </row>
    <row r="107" spans="3:15" s="36" customFormat="1" ht="12" customHeight="1">
      <c r="C107" s="51">
        <v>3233</v>
      </c>
      <c r="D107" s="57"/>
      <c r="E107" s="186" t="s">
        <v>307</v>
      </c>
      <c r="F107" s="186"/>
      <c r="G107" s="186"/>
      <c r="H107" s="186"/>
      <c r="I107" s="186"/>
      <c r="J107" s="74">
        <f>J250+J511</f>
        <v>24293.76</v>
      </c>
      <c r="K107" s="74">
        <f>K250+K511</f>
        <v>30000</v>
      </c>
      <c r="L107" s="74">
        <f>L250+L511</f>
        <v>30000</v>
      </c>
      <c r="M107" s="74">
        <f>M250+M511</f>
        <v>17722.79</v>
      </c>
      <c r="N107" s="45">
        <f t="shared" si="5"/>
        <v>72.952025540715</v>
      </c>
      <c r="O107" s="45">
        <f t="shared" si="6"/>
        <v>59.075966666666666</v>
      </c>
    </row>
    <row r="108" spans="3:15" s="36" customFormat="1" ht="12" customHeight="1">
      <c r="C108" s="51">
        <v>3234</v>
      </c>
      <c r="D108" s="57"/>
      <c r="E108" s="186" t="s">
        <v>4</v>
      </c>
      <c r="F108" s="186"/>
      <c r="G108" s="186"/>
      <c r="H108" s="186"/>
      <c r="I108" s="186"/>
      <c r="J108" s="74">
        <f>J251+J352+J363+J364+J365+J366+J367+J368+J512</f>
        <v>213799.79</v>
      </c>
      <c r="K108" s="74">
        <f>K251+K352+K363+K364+K365+K366+K367+K368+K512</f>
        <v>368000</v>
      </c>
      <c r="L108" s="74">
        <f>L251+L352+L363+L364+L365+L366+L367+L368+L512</f>
        <v>368000</v>
      </c>
      <c r="M108" s="74">
        <f>M251+M352+M363+M364+M365+M366+M367+M368+M512</f>
        <v>298591.16</v>
      </c>
      <c r="N108" s="45">
        <f t="shared" si="5"/>
        <v>139.65923914144162</v>
      </c>
      <c r="O108" s="45">
        <f t="shared" si="6"/>
        <v>81.13890217391304</v>
      </c>
    </row>
    <row r="109" spans="3:15" s="36" customFormat="1" ht="12" customHeight="1">
      <c r="C109" s="51">
        <v>3235</v>
      </c>
      <c r="D109" s="57"/>
      <c r="E109" s="186" t="s">
        <v>173</v>
      </c>
      <c r="F109" s="186"/>
      <c r="G109" s="186"/>
      <c r="H109" s="186"/>
      <c r="I109" s="186"/>
      <c r="J109" s="74">
        <f>J252+J513</f>
        <v>24550</v>
      </c>
      <c r="K109" s="74">
        <f>K252+K513</f>
        <v>3175</v>
      </c>
      <c r="L109" s="74">
        <f>L252+L513</f>
        <v>3175</v>
      </c>
      <c r="M109" s="74">
        <f>M252+M513</f>
        <v>2802.06</v>
      </c>
      <c r="N109" s="45">
        <f t="shared" si="5"/>
        <v>11.413686354378818</v>
      </c>
      <c r="O109" s="45">
        <f t="shared" si="6"/>
        <v>88.25385826771654</v>
      </c>
    </row>
    <row r="110" spans="3:15" s="36" customFormat="1" ht="12" customHeight="1">
      <c r="C110" s="51">
        <v>3236</v>
      </c>
      <c r="D110" s="57"/>
      <c r="E110" s="186" t="s">
        <v>5</v>
      </c>
      <c r="F110" s="186"/>
      <c r="G110" s="186"/>
      <c r="H110" s="186"/>
      <c r="I110" s="186"/>
      <c r="J110" s="74">
        <f>J567+J514</f>
        <v>39258.1</v>
      </c>
      <c r="K110" s="74">
        <f>K567+K514</f>
        <v>26000</v>
      </c>
      <c r="L110" s="74">
        <f>L567+L514</f>
        <v>26000</v>
      </c>
      <c r="M110" s="74">
        <f>M567+M514</f>
        <v>26456.7</v>
      </c>
      <c r="N110" s="45">
        <f t="shared" si="5"/>
        <v>67.39169750955854</v>
      </c>
      <c r="O110" s="45">
        <f t="shared" si="6"/>
        <v>101.75653846153847</v>
      </c>
    </row>
    <row r="111" spans="3:15" s="36" customFormat="1" ht="12" customHeight="1">
      <c r="C111" s="51">
        <v>3237</v>
      </c>
      <c r="D111" s="57"/>
      <c r="E111" s="186" t="s">
        <v>308</v>
      </c>
      <c r="F111" s="186"/>
      <c r="G111" s="186"/>
      <c r="H111" s="186"/>
      <c r="I111" s="186"/>
      <c r="J111" s="74">
        <f>J254+J515</f>
        <v>308000.61</v>
      </c>
      <c r="K111" s="74">
        <f>K254+K515</f>
        <v>572000</v>
      </c>
      <c r="L111" s="74">
        <f>L254+L515</f>
        <v>572000</v>
      </c>
      <c r="M111" s="74">
        <f>M254+M515</f>
        <v>521230.91000000003</v>
      </c>
      <c r="N111" s="45">
        <f t="shared" si="5"/>
        <v>169.23047977080307</v>
      </c>
      <c r="O111" s="45">
        <f t="shared" si="6"/>
        <v>91.12428496503497</v>
      </c>
    </row>
    <row r="112" spans="3:15" s="36" customFormat="1" ht="12" customHeight="1">
      <c r="C112" s="51">
        <v>3238</v>
      </c>
      <c r="D112" s="57"/>
      <c r="E112" s="186" t="s">
        <v>309</v>
      </c>
      <c r="F112" s="186"/>
      <c r="G112" s="186"/>
      <c r="H112" s="186"/>
      <c r="I112" s="186"/>
      <c r="J112" s="74">
        <f aca="true" t="shared" si="7" ref="J112:M113">J264+J516</f>
        <v>11267.5</v>
      </c>
      <c r="K112" s="74">
        <f t="shared" si="7"/>
        <v>15150</v>
      </c>
      <c r="L112" s="74">
        <f t="shared" si="7"/>
        <v>15150</v>
      </c>
      <c r="M112" s="74">
        <f t="shared" si="7"/>
        <v>12330.64</v>
      </c>
      <c r="N112" s="45">
        <f t="shared" si="5"/>
        <v>109.43545595739958</v>
      </c>
      <c r="O112" s="45">
        <f t="shared" si="6"/>
        <v>81.39036303630363</v>
      </c>
    </row>
    <row r="113" spans="3:15" s="36" customFormat="1" ht="12" customHeight="1">
      <c r="C113" s="51">
        <v>3239</v>
      </c>
      <c r="D113" s="57"/>
      <c r="E113" s="186" t="s">
        <v>310</v>
      </c>
      <c r="F113" s="186"/>
      <c r="G113" s="186"/>
      <c r="H113" s="186"/>
      <c r="I113" s="186"/>
      <c r="J113" s="74">
        <f t="shared" si="7"/>
        <v>78715.02</v>
      </c>
      <c r="K113" s="74">
        <f t="shared" si="7"/>
        <v>85000</v>
      </c>
      <c r="L113" s="74">
        <f t="shared" si="7"/>
        <v>85000</v>
      </c>
      <c r="M113" s="74">
        <f t="shared" si="7"/>
        <v>68441.36</v>
      </c>
      <c r="N113" s="45">
        <f t="shared" si="5"/>
        <v>86.94828509222255</v>
      </c>
      <c r="O113" s="45">
        <f t="shared" si="6"/>
        <v>80.51924705882352</v>
      </c>
    </row>
    <row r="114" spans="3:15" s="36" customFormat="1" ht="12" customHeight="1">
      <c r="C114" s="51"/>
      <c r="D114" s="57"/>
      <c r="E114" s="186"/>
      <c r="F114" s="186"/>
      <c r="G114" s="186"/>
      <c r="H114" s="186"/>
      <c r="I114" s="186"/>
      <c r="J114" s="74"/>
      <c r="K114" s="74"/>
      <c r="L114" s="74"/>
      <c r="M114" s="74"/>
      <c r="N114" s="74"/>
      <c r="O114" s="74"/>
    </row>
    <row r="115" spans="2:15" s="36" customFormat="1" ht="12" customHeight="1">
      <c r="B115" s="55">
        <v>324</v>
      </c>
      <c r="C115" s="51"/>
      <c r="E115" s="188" t="s">
        <v>279</v>
      </c>
      <c r="F115" s="188"/>
      <c r="G115" s="188"/>
      <c r="H115" s="188"/>
      <c r="I115" s="188"/>
      <c r="J115" s="103">
        <f>SUM(J116)</f>
        <v>0</v>
      </c>
      <c r="K115" s="103">
        <f>SUM(K116)</f>
        <v>3000</v>
      </c>
      <c r="L115" s="103">
        <f>SUM(L116)</f>
        <v>3000</v>
      </c>
      <c r="M115" s="103">
        <f>SUM(M116)</f>
        <v>3000</v>
      </c>
      <c r="N115" s="43">
        <v>0</v>
      </c>
      <c r="O115" s="43">
        <f>M115/L115*100</f>
        <v>100</v>
      </c>
    </row>
    <row r="116" spans="3:15" s="36" customFormat="1" ht="12" customHeight="1">
      <c r="C116" s="51">
        <v>3241</v>
      </c>
      <c r="D116" s="57"/>
      <c r="E116" s="186" t="s">
        <v>279</v>
      </c>
      <c r="F116" s="186"/>
      <c r="G116" s="186"/>
      <c r="H116" s="186"/>
      <c r="I116" s="186"/>
      <c r="J116" s="74">
        <f>J268</f>
        <v>0</v>
      </c>
      <c r="K116" s="74">
        <f>K268</f>
        <v>3000</v>
      </c>
      <c r="L116" s="74">
        <f>L268</f>
        <v>3000</v>
      </c>
      <c r="M116" s="74">
        <f>M268</f>
        <v>3000</v>
      </c>
      <c r="N116" s="45">
        <v>0</v>
      </c>
      <c r="O116" s="45">
        <f>M116/L116*100</f>
        <v>100</v>
      </c>
    </row>
    <row r="117" spans="3:15" s="36" customFormat="1" ht="12" customHeight="1">
      <c r="C117" s="51"/>
      <c r="D117" s="57"/>
      <c r="E117" s="186"/>
      <c r="F117" s="186"/>
      <c r="G117" s="186"/>
      <c r="H117" s="186"/>
      <c r="I117" s="186"/>
      <c r="J117" s="74"/>
      <c r="K117" s="74"/>
      <c r="L117" s="74"/>
      <c r="M117" s="74"/>
      <c r="N117" s="45"/>
      <c r="O117" s="45"/>
    </row>
    <row r="118" spans="2:15" s="36" customFormat="1" ht="12" customHeight="1">
      <c r="B118" s="55">
        <v>329</v>
      </c>
      <c r="C118" s="51"/>
      <c r="E118" s="188" t="s">
        <v>311</v>
      </c>
      <c r="F118" s="188"/>
      <c r="G118" s="188"/>
      <c r="H118" s="188"/>
      <c r="I118" s="188"/>
      <c r="J118" s="103">
        <f>SUM(J119:J125)</f>
        <v>138602.8</v>
      </c>
      <c r="K118" s="103">
        <f>SUM(K119:K125)</f>
        <v>136114</v>
      </c>
      <c r="L118" s="103">
        <f>SUM(L119:L125)</f>
        <v>136114</v>
      </c>
      <c r="M118" s="103">
        <f>SUM(M119:M125)</f>
        <v>95444.71</v>
      </c>
      <c r="N118" s="43">
        <f aca="true" t="shared" si="8" ref="N118:N125">M118/J118*100</f>
        <v>68.8620359761852</v>
      </c>
      <c r="O118" s="43">
        <f aca="true" t="shared" si="9" ref="O118:O125">M118/L118*100</f>
        <v>70.12115579587699</v>
      </c>
    </row>
    <row r="119" spans="2:15" s="36" customFormat="1" ht="12" customHeight="1">
      <c r="B119" s="55"/>
      <c r="C119" s="51">
        <v>3291</v>
      </c>
      <c r="E119" s="186" t="s">
        <v>158</v>
      </c>
      <c r="F119" s="186"/>
      <c r="G119" s="186"/>
      <c r="H119" s="186"/>
      <c r="I119" s="186"/>
      <c r="J119" s="74">
        <f>J210</f>
        <v>29211.47</v>
      </c>
      <c r="K119" s="74">
        <f>K210</f>
        <v>20000</v>
      </c>
      <c r="L119" s="74">
        <f>L210</f>
        <v>20000</v>
      </c>
      <c r="M119" s="74">
        <f>M210</f>
        <v>12852.99</v>
      </c>
      <c r="N119" s="45">
        <f t="shared" si="8"/>
        <v>43.999805555831315</v>
      </c>
      <c r="O119" s="45">
        <f t="shared" si="9"/>
        <v>64.26495</v>
      </c>
    </row>
    <row r="120" spans="1:15" s="122" customFormat="1" ht="12" customHeight="1">
      <c r="A120" s="36"/>
      <c r="B120" s="36"/>
      <c r="C120" s="51">
        <v>3292</v>
      </c>
      <c r="D120" s="57"/>
      <c r="E120" s="186" t="s">
        <v>397</v>
      </c>
      <c r="F120" s="186"/>
      <c r="G120" s="186"/>
      <c r="H120" s="186"/>
      <c r="I120" s="186"/>
      <c r="J120" s="74">
        <f>J520</f>
        <v>3415.57</v>
      </c>
      <c r="K120" s="74">
        <f>K520</f>
        <v>5000</v>
      </c>
      <c r="L120" s="74">
        <f>L520</f>
        <v>5000</v>
      </c>
      <c r="M120" s="74">
        <f>M520</f>
        <v>4510.09</v>
      </c>
      <c r="N120" s="48">
        <f>M120/J120*100</f>
        <v>132.04501737630906</v>
      </c>
      <c r="O120" s="48">
        <f>M120/L120*100</f>
        <v>90.20179999999999</v>
      </c>
    </row>
    <row r="121" spans="3:15" s="36" customFormat="1" ht="12" customHeight="1">
      <c r="C121" s="51">
        <v>3293</v>
      </c>
      <c r="D121" s="57"/>
      <c r="E121" s="186" t="s">
        <v>312</v>
      </c>
      <c r="F121" s="186"/>
      <c r="G121" s="186"/>
      <c r="H121" s="186"/>
      <c r="I121" s="186"/>
      <c r="J121" s="74">
        <f aca="true" t="shared" si="10" ref="J121:M123">J271+J521</f>
        <v>63966.23</v>
      </c>
      <c r="K121" s="74">
        <f t="shared" si="10"/>
        <v>64000</v>
      </c>
      <c r="L121" s="74">
        <f t="shared" si="10"/>
        <v>64000</v>
      </c>
      <c r="M121" s="74">
        <f t="shared" si="10"/>
        <v>42993.17</v>
      </c>
      <c r="N121" s="45">
        <f t="shared" si="8"/>
        <v>67.21229311153712</v>
      </c>
      <c r="O121" s="45">
        <f t="shared" si="9"/>
        <v>67.176828125</v>
      </c>
    </row>
    <row r="122" spans="3:15" s="36" customFormat="1" ht="12" customHeight="1">
      <c r="C122" s="51">
        <v>3294</v>
      </c>
      <c r="D122" s="57"/>
      <c r="E122" s="186" t="s">
        <v>92</v>
      </c>
      <c r="F122" s="186"/>
      <c r="G122" s="186"/>
      <c r="H122" s="186"/>
      <c r="I122" s="186"/>
      <c r="J122" s="74">
        <f t="shared" si="10"/>
        <v>14365.76</v>
      </c>
      <c r="K122" s="74">
        <f t="shared" si="10"/>
        <v>15000</v>
      </c>
      <c r="L122" s="74">
        <f t="shared" si="10"/>
        <v>15000</v>
      </c>
      <c r="M122" s="74">
        <f t="shared" si="10"/>
        <v>17339.16</v>
      </c>
      <c r="N122" s="45">
        <f t="shared" si="8"/>
        <v>120.69782594168355</v>
      </c>
      <c r="O122" s="45">
        <f t="shared" si="9"/>
        <v>115.59440000000001</v>
      </c>
    </row>
    <row r="123" spans="3:15" s="36" customFormat="1" ht="12" customHeight="1">
      <c r="C123" s="51">
        <v>3295</v>
      </c>
      <c r="D123" s="57"/>
      <c r="E123" s="186" t="s">
        <v>215</v>
      </c>
      <c r="F123" s="186"/>
      <c r="G123" s="186"/>
      <c r="H123" s="186"/>
      <c r="I123" s="186"/>
      <c r="J123" s="74">
        <f t="shared" si="10"/>
        <v>9057.47</v>
      </c>
      <c r="K123" s="74">
        <f t="shared" si="10"/>
        <v>2300</v>
      </c>
      <c r="L123" s="74">
        <f t="shared" si="10"/>
        <v>2300</v>
      </c>
      <c r="M123" s="74">
        <f t="shared" si="10"/>
        <v>140</v>
      </c>
      <c r="N123" s="45">
        <f t="shared" si="8"/>
        <v>1.545685494956097</v>
      </c>
      <c r="O123" s="45">
        <f t="shared" si="9"/>
        <v>6.086956521739131</v>
      </c>
    </row>
    <row r="124" spans="1:15" s="122" customFormat="1" ht="12" customHeight="1">
      <c r="A124" s="36"/>
      <c r="B124" s="36"/>
      <c r="C124" s="51">
        <v>3296</v>
      </c>
      <c r="D124" s="57"/>
      <c r="E124" s="186" t="s">
        <v>267</v>
      </c>
      <c r="F124" s="186"/>
      <c r="G124" s="186"/>
      <c r="H124" s="186"/>
      <c r="I124" s="186"/>
      <c r="J124" s="74">
        <f>J274</f>
        <v>645.3</v>
      </c>
      <c r="K124" s="74">
        <f>K274</f>
        <v>0</v>
      </c>
      <c r="L124" s="74">
        <f>L274</f>
        <v>0</v>
      </c>
      <c r="M124" s="74">
        <f>M274</f>
        <v>0</v>
      </c>
      <c r="N124" s="45">
        <f t="shared" si="8"/>
        <v>0</v>
      </c>
      <c r="O124" s="45">
        <v>0</v>
      </c>
    </row>
    <row r="125" spans="3:15" s="36" customFormat="1" ht="12" customHeight="1">
      <c r="C125" s="51">
        <v>3299</v>
      </c>
      <c r="D125" s="57"/>
      <c r="E125" s="186" t="s">
        <v>311</v>
      </c>
      <c r="F125" s="186"/>
      <c r="G125" s="186"/>
      <c r="H125" s="186"/>
      <c r="I125" s="186"/>
      <c r="J125" s="74">
        <f>J275+J524</f>
        <v>17941</v>
      </c>
      <c r="K125" s="74">
        <f>K275+K524</f>
        <v>29814</v>
      </c>
      <c r="L125" s="74">
        <f>L275+L524</f>
        <v>29814</v>
      </c>
      <c r="M125" s="74">
        <f>M275+M524</f>
        <v>17609.3</v>
      </c>
      <c r="N125" s="45">
        <f t="shared" si="8"/>
        <v>98.15116214257846</v>
      </c>
      <c r="O125" s="45">
        <f t="shared" si="9"/>
        <v>59.063862614878914</v>
      </c>
    </row>
    <row r="126" spans="1:15" s="36" customFormat="1" ht="12" customHeight="1">
      <c r="A126" s="55"/>
      <c r="E126" s="186"/>
      <c r="F126" s="186"/>
      <c r="G126" s="186"/>
      <c r="H126" s="186"/>
      <c r="I126" s="186"/>
      <c r="J126" s="74"/>
      <c r="K126" s="74"/>
      <c r="L126" s="74"/>
      <c r="M126" s="74"/>
      <c r="N126" s="74"/>
      <c r="O126" s="74"/>
    </row>
    <row r="127" spans="1:15" s="36" customFormat="1" ht="12" customHeight="1">
      <c r="A127" s="149">
        <v>34</v>
      </c>
      <c r="B127" s="150"/>
      <c r="C127" s="150"/>
      <c r="D127" s="150"/>
      <c r="E127" s="190" t="s">
        <v>313</v>
      </c>
      <c r="F127" s="190"/>
      <c r="G127" s="190"/>
      <c r="H127" s="190"/>
      <c r="I127" s="190"/>
      <c r="J127" s="151">
        <f>J129</f>
        <v>6734.389999999999</v>
      </c>
      <c r="K127" s="151">
        <f>K129</f>
        <v>9300</v>
      </c>
      <c r="L127" s="151">
        <f>L129</f>
        <v>9300</v>
      </c>
      <c r="M127" s="151">
        <f>M129</f>
        <v>8206.63</v>
      </c>
      <c r="N127" s="151">
        <f>M127/J127*100</f>
        <v>121.86151975160332</v>
      </c>
      <c r="O127" s="146">
        <f>M127/L127*100</f>
        <v>88.24333333333333</v>
      </c>
    </row>
    <row r="128" spans="5:15" s="36" customFormat="1" ht="12" customHeight="1">
      <c r="E128" s="186"/>
      <c r="F128" s="186"/>
      <c r="G128" s="186"/>
      <c r="H128" s="186"/>
      <c r="I128" s="186"/>
      <c r="J128" s="74"/>
      <c r="K128" s="74"/>
      <c r="L128" s="74"/>
      <c r="M128" s="74"/>
      <c r="N128" s="74"/>
      <c r="O128" s="74"/>
    </row>
    <row r="129" spans="2:15" s="36" customFormat="1" ht="12" customHeight="1">
      <c r="B129" s="58">
        <v>343</v>
      </c>
      <c r="C129" s="51"/>
      <c r="E129" s="188" t="s">
        <v>14</v>
      </c>
      <c r="F129" s="188"/>
      <c r="G129" s="188"/>
      <c r="H129" s="188"/>
      <c r="I129" s="188"/>
      <c r="J129" s="103">
        <f>SUM(J130:J132)</f>
        <v>6734.389999999999</v>
      </c>
      <c r="K129" s="103">
        <f>SUM(K130:K132)</f>
        <v>9300</v>
      </c>
      <c r="L129" s="103">
        <f>SUM(L130:L132)</f>
        <v>9300</v>
      </c>
      <c r="M129" s="103">
        <f>SUM(M130:M132)</f>
        <v>8206.63</v>
      </c>
      <c r="N129" s="43">
        <f>M129/J129*100</f>
        <v>121.86151975160332</v>
      </c>
      <c r="O129" s="43">
        <f>M129/L129*100</f>
        <v>88.24333333333333</v>
      </c>
    </row>
    <row r="130" spans="3:15" s="36" customFormat="1" ht="12" customHeight="1">
      <c r="C130" s="51">
        <v>3431</v>
      </c>
      <c r="D130" s="57"/>
      <c r="E130" s="186" t="s">
        <v>314</v>
      </c>
      <c r="F130" s="186"/>
      <c r="G130" s="186"/>
      <c r="H130" s="186"/>
      <c r="I130" s="186"/>
      <c r="J130" s="74">
        <f aca="true" t="shared" si="11" ref="J130:M132">J280+J529</f>
        <v>6338.11</v>
      </c>
      <c r="K130" s="74">
        <f t="shared" si="11"/>
        <v>8300</v>
      </c>
      <c r="L130" s="74">
        <f t="shared" si="11"/>
        <v>8300</v>
      </c>
      <c r="M130" s="74">
        <f t="shared" si="11"/>
        <v>8196.65</v>
      </c>
      <c r="N130" s="45">
        <f>M130/J130*100</f>
        <v>129.32325251533973</v>
      </c>
      <c r="O130" s="45">
        <f>M130/L130*100</f>
        <v>98.75481927710842</v>
      </c>
    </row>
    <row r="131" spans="3:15" s="36" customFormat="1" ht="12" customHeight="1">
      <c r="C131" s="51">
        <v>3433</v>
      </c>
      <c r="D131" s="57"/>
      <c r="E131" s="229" t="s">
        <v>93</v>
      </c>
      <c r="F131" s="229"/>
      <c r="G131" s="229"/>
      <c r="H131" s="229"/>
      <c r="I131" s="229"/>
      <c r="J131" s="74">
        <f t="shared" si="11"/>
        <v>46.28</v>
      </c>
      <c r="K131" s="74">
        <f t="shared" si="11"/>
        <v>500</v>
      </c>
      <c r="L131" s="74">
        <f t="shared" si="11"/>
        <v>500</v>
      </c>
      <c r="M131" s="74">
        <f t="shared" si="11"/>
        <v>9.98</v>
      </c>
      <c r="N131" s="45">
        <f>M131/J131*100</f>
        <v>21.56439066551426</v>
      </c>
      <c r="O131" s="45">
        <f>M131/L131*100</f>
        <v>1.9960000000000002</v>
      </c>
    </row>
    <row r="132" spans="1:15" s="122" customFormat="1" ht="12" customHeight="1">
      <c r="A132" s="36"/>
      <c r="B132" s="36"/>
      <c r="C132" s="51">
        <v>3434</v>
      </c>
      <c r="D132" s="57"/>
      <c r="E132" s="229" t="s">
        <v>268</v>
      </c>
      <c r="F132" s="229"/>
      <c r="G132" s="229"/>
      <c r="H132" s="229"/>
      <c r="I132" s="229"/>
      <c r="J132" s="74">
        <f t="shared" si="11"/>
        <v>350</v>
      </c>
      <c r="K132" s="74">
        <f t="shared" si="11"/>
        <v>500</v>
      </c>
      <c r="L132" s="74">
        <f t="shared" si="11"/>
        <v>500</v>
      </c>
      <c r="M132" s="74">
        <f t="shared" si="11"/>
        <v>0</v>
      </c>
      <c r="N132" s="45">
        <f>M132/J132*100</f>
        <v>0</v>
      </c>
      <c r="O132" s="45">
        <f>M132/L132*100</f>
        <v>0</v>
      </c>
    </row>
    <row r="133" spans="1:15" s="36" customFormat="1" ht="3.75" customHeight="1">
      <c r="A133" s="59"/>
      <c r="B133" s="59"/>
      <c r="C133" s="59"/>
      <c r="D133" s="59"/>
      <c r="E133" s="207"/>
      <c r="F133" s="207"/>
      <c r="G133" s="207"/>
      <c r="H133" s="207"/>
      <c r="I133" s="207"/>
      <c r="J133" s="106"/>
      <c r="K133" s="106"/>
      <c r="L133" s="106"/>
      <c r="M133" s="106"/>
      <c r="N133" s="106"/>
      <c r="O133" s="106"/>
    </row>
    <row r="134" spans="1:15" s="36" customFormat="1" ht="12" customHeight="1">
      <c r="A134" s="149">
        <v>36</v>
      </c>
      <c r="B134" s="150"/>
      <c r="C134" s="150"/>
      <c r="D134" s="150"/>
      <c r="E134" s="190" t="s">
        <v>178</v>
      </c>
      <c r="F134" s="190"/>
      <c r="G134" s="190"/>
      <c r="H134" s="190"/>
      <c r="I134" s="190"/>
      <c r="J134" s="151">
        <f>J136+J142</f>
        <v>195010.66999999998</v>
      </c>
      <c r="K134" s="151">
        <f>K136+K142</f>
        <v>110000</v>
      </c>
      <c r="L134" s="151">
        <f>L136+L142</f>
        <v>110000</v>
      </c>
      <c r="M134" s="151">
        <f>M136+M142</f>
        <v>95615.8</v>
      </c>
      <c r="N134" s="151">
        <f>M134/J134*100</f>
        <v>49.03106071067804</v>
      </c>
      <c r="O134" s="146">
        <f>M134/L134*100</f>
        <v>86.92345454545455</v>
      </c>
    </row>
    <row r="135" spans="5:15" s="36" customFormat="1" ht="9.75" customHeight="1">
      <c r="E135" s="186"/>
      <c r="F135" s="186"/>
      <c r="G135" s="186"/>
      <c r="H135" s="186"/>
      <c r="I135" s="186"/>
      <c r="J135" s="74"/>
      <c r="K135" s="74"/>
      <c r="L135" s="74"/>
      <c r="M135" s="74"/>
      <c r="N135" s="74"/>
      <c r="O135" s="74"/>
    </row>
    <row r="136" spans="2:15" s="36" customFormat="1" ht="12" customHeight="1">
      <c r="B136" s="58">
        <v>363</v>
      </c>
      <c r="C136" s="51"/>
      <c r="E136" s="188" t="s">
        <v>180</v>
      </c>
      <c r="F136" s="188"/>
      <c r="G136" s="188"/>
      <c r="H136" s="188"/>
      <c r="I136" s="188"/>
      <c r="J136" s="103">
        <f>SUM(J137:J140)</f>
        <v>94668.73</v>
      </c>
      <c r="K136" s="103">
        <f>SUM(K137:K140)</f>
        <v>20000</v>
      </c>
      <c r="L136" s="103">
        <f>SUM(L137:L140)</f>
        <v>20000</v>
      </c>
      <c r="M136" s="103">
        <f>SUM(M137:M140)</f>
        <v>0</v>
      </c>
      <c r="N136" s="43">
        <f>M136/J136*100</f>
        <v>0</v>
      </c>
      <c r="O136" s="43">
        <f>M136/L136*100</f>
        <v>0</v>
      </c>
    </row>
    <row r="137" spans="3:15" s="36" customFormat="1" ht="12" customHeight="1">
      <c r="C137" s="51">
        <v>3631</v>
      </c>
      <c r="D137" s="57"/>
      <c r="E137" s="229" t="s">
        <v>179</v>
      </c>
      <c r="F137" s="229"/>
      <c r="G137" s="229"/>
      <c r="H137" s="229"/>
      <c r="I137" s="229"/>
      <c r="J137" s="74">
        <f aca="true" t="shared" si="12" ref="J137:M140">J287</f>
        <v>10141.25</v>
      </c>
      <c r="K137" s="74">
        <f t="shared" si="12"/>
        <v>10000</v>
      </c>
      <c r="L137" s="74">
        <f t="shared" si="12"/>
        <v>10000</v>
      </c>
      <c r="M137" s="74">
        <f t="shared" si="12"/>
        <v>0</v>
      </c>
      <c r="N137" s="45">
        <f>M137/J137*100</f>
        <v>0</v>
      </c>
      <c r="O137" s="45">
        <f>M137/L137*100</f>
        <v>0</v>
      </c>
    </row>
    <row r="138" spans="3:17" s="36" customFormat="1" ht="12" customHeight="1">
      <c r="C138" s="51">
        <v>3632</v>
      </c>
      <c r="D138" s="82"/>
      <c r="E138" s="186" t="s">
        <v>347</v>
      </c>
      <c r="F138" s="186"/>
      <c r="G138" s="186"/>
      <c r="H138" s="186"/>
      <c r="I138" s="186"/>
      <c r="J138" s="74">
        <f t="shared" si="12"/>
        <v>15000</v>
      </c>
      <c r="K138" s="74">
        <f t="shared" si="12"/>
        <v>0</v>
      </c>
      <c r="L138" s="74">
        <f t="shared" si="12"/>
        <v>0</v>
      </c>
      <c r="M138" s="74">
        <f t="shared" si="12"/>
        <v>0</v>
      </c>
      <c r="N138" s="48">
        <f>M138/J138*100</f>
        <v>0</v>
      </c>
      <c r="O138" s="48">
        <v>0</v>
      </c>
      <c r="P138" s="74"/>
      <c r="Q138" s="54"/>
    </row>
    <row r="139" spans="3:17" s="36" customFormat="1" ht="12" customHeight="1">
      <c r="C139" s="51">
        <v>3632</v>
      </c>
      <c r="D139" s="82"/>
      <c r="E139" s="186" t="s">
        <v>348</v>
      </c>
      <c r="F139" s="186"/>
      <c r="G139" s="186"/>
      <c r="H139" s="186"/>
      <c r="I139" s="186"/>
      <c r="J139" s="74">
        <f t="shared" si="12"/>
        <v>6640.31</v>
      </c>
      <c r="K139" s="74">
        <f t="shared" si="12"/>
        <v>0</v>
      </c>
      <c r="L139" s="74">
        <f t="shared" si="12"/>
        <v>0</v>
      </c>
      <c r="M139" s="74">
        <f t="shared" si="12"/>
        <v>0</v>
      </c>
      <c r="N139" s="48">
        <f>M139/J139*100</f>
        <v>0</v>
      </c>
      <c r="O139" s="48">
        <v>0</v>
      </c>
      <c r="Q139" s="54"/>
    </row>
    <row r="140" spans="3:17" s="36" customFormat="1" ht="12" customHeight="1">
      <c r="C140" s="51">
        <v>3632</v>
      </c>
      <c r="D140" s="82"/>
      <c r="E140" s="186" t="s">
        <v>275</v>
      </c>
      <c r="F140" s="186"/>
      <c r="G140" s="186"/>
      <c r="H140" s="186"/>
      <c r="I140" s="186"/>
      <c r="J140" s="74">
        <f t="shared" si="12"/>
        <v>62887.17</v>
      </c>
      <c r="K140" s="74">
        <f t="shared" si="12"/>
        <v>10000</v>
      </c>
      <c r="L140" s="74">
        <f t="shared" si="12"/>
        <v>10000</v>
      </c>
      <c r="M140" s="74">
        <f t="shared" si="12"/>
        <v>0</v>
      </c>
      <c r="N140" s="48">
        <f>M140/J140*100</f>
        <v>0</v>
      </c>
      <c r="O140" s="48">
        <f>M140/L140*100</f>
        <v>0</v>
      </c>
      <c r="P140" s="74"/>
      <c r="Q140" s="54"/>
    </row>
    <row r="141" spans="5:17" s="36" customFormat="1" ht="9" customHeight="1">
      <c r="E141" s="186"/>
      <c r="F141" s="186"/>
      <c r="G141" s="186"/>
      <c r="H141" s="186"/>
      <c r="I141" s="186"/>
      <c r="J141" s="74"/>
      <c r="K141" s="74"/>
      <c r="L141" s="74"/>
      <c r="M141" s="74"/>
      <c r="N141" s="74"/>
      <c r="O141" s="74"/>
      <c r="P141" s="74"/>
      <c r="Q141" s="54"/>
    </row>
    <row r="142" spans="2:17" s="36" customFormat="1" ht="12" customHeight="1">
      <c r="B142" s="58">
        <v>366</v>
      </c>
      <c r="C142" s="56"/>
      <c r="D142" s="55"/>
      <c r="E142" s="188" t="s">
        <v>181</v>
      </c>
      <c r="F142" s="188"/>
      <c r="G142" s="188"/>
      <c r="H142" s="188"/>
      <c r="I142" s="188"/>
      <c r="J142" s="103">
        <f>J143</f>
        <v>100341.94</v>
      </c>
      <c r="K142" s="103">
        <f>K143</f>
        <v>90000</v>
      </c>
      <c r="L142" s="103">
        <f>L143</f>
        <v>90000</v>
      </c>
      <c r="M142" s="103">
        <f>M143</f>
        <v>95615.8</v>
      </c>
      <c r="N142" s="43">
        <f>M142/J142*100</f>
        <v>95.28996549199667</v>
      </c>
      <c r="O142" s="43">
        <f>M142/L142*100</f>
        <v>106.23977777777777</v>
      </c>
      <c r="P142" s="74"/>
      <c r="Q142" s="54"/>
    </row>
    <row r="143" spans="3:17" s="36" customFormat="1" ht="12" customHeight="1">
      <c r="C143" s="51">
        <v>3661</v>
      </c>
      <c r="D143" s="82"/>
      <c r="E143" s="186" t="s">
        <v>355</v>
      </c>
      <c r="F143" s="186"/>
      <c r="G143" s="186"/>
      <c r="H143" s="186"/>
      <c r="I143" s="186"/>
      <c r="J143" s="74">
        <f>J293+J470</f>
        <v>100341.94</v>
      </c>
      <c r="K143" s="74">
        <f>K293+K470</f>
        <v>90000</v>
      </c>
      <c r="L143" s="74">
        <f>L293+L470</f>
        <v>90000</v>
      </c>
      <c r="M143" s="74">
        <f>M293+M470</f>
        <v>95615.8</v>
      </c>
      <c r="N143" s="45">
        <f>M143/J143*100</f>
        <v>95.28996549199667</v>
      </c>
      <c r="O143" s="45">
        <f>M143/L143*100</f>
        <v>106.23977777777777</v>
      </c>
      <c r="P143" s="74"/>
      <c r="Q143" s="54"/>
    </row>
    <row r="144" spans="1:17" s="36" customFormat="1" ht="10.5" customHeight="1">
      <c r="A144" s="61"/>
      <c r="B144" s="66"/>
      <c r="C144" s="67"/>
      <c r="D144" s="67"/>
      <c r="E144" s="204"/>
      <c r="F144" s="204"/>
      <c r="G144" s="204"/>
      <c r="H144" s="204"/>
      <c r="I144" s="204"/>
      <c r="J144" s="107"/>
      <c r="K144" s="107"/>
      <c r="L144" s="107"/>
      <c r="M144" s="107"/>
      <c r="N144" s="107"/>
      <c r="O144" s="107"/>
      <c r="P144" s="74"/>
      <c r="Q144" s="54"/>
    </row>
    <row r="145" spans="1:15" s="36" customFormat="1" ht="11.25" customHeight="1">
      <c r="A145" s="257">
        <v>37</v>
      </c>
      <c r="B145" s="150"/>
      <c r="C145" s="150"/>
      <c r="D145" s="150"/>
      <c r="E145" s="258" t="s">
        <v>315</v>
      </c>
      <c r="F145" s="258"/>
      <c r="G145" s="258"/>
      <c r="H145" s="258"/>
      <c r="I145" s="258"/>
      <c r="J145" s="261">
        <f>J148</f>
        <v>172595.98</v>
      </c>
      <c r="K145" s="261">
        <f>K148</f>
        <v>220000</v>
      </c>
      <c r="L145" s="261">
        <f>L148</f>
        <v>220000</v>
      </c>
      <c r="M145" s="261">
        <f>M148</f>
        <v>198825.74</v>
      </c>
      <c r="N145" s="261">
        <f>M145/J145*100</f>
        <v>115.19720215963314</v>
      </c>
      <c r="O145" s="261">
        <f>M145/L145*100</f>
        <v>90.37533636363636</v>
      </c>
    </row>
    <row r="146" spans="1:15" s="36" customFormat="1" ht="12" customHeight="1">
      <c r="A146" s="257"/>
      <c r="B146" s="150"/>
      <c r="C146" s="150"/>
      <c r="D146" s="150"/>
      <c r="E146" s="258"/>
      <c r="F146" s="258"/>
      <c r="G146" s="258"/>
      <c r="H146" s="258"/>
      <c r="I146" s="258"/>
      <c r="J146" s="261"/>
      <c r="K146" s="261"/>
      <c r="L146" s="261"/>
      <c r="M146" s="261"/>
      <c r="N146" s="261"/>
      <c r="O146" s="261"/>
    </row>
    <row r="147" spans="2:15" s="36" customFormat="1" ht="9" customHeight="1">
      <c r="B147" s="58"/>
      <c r="E147" s="186"/>
      <c r="F147" s="186"/>
      <c r="G147" s="186"/>
      <c r="H147" s="186"/>
      <c r="I147" s="186"/>
      <c r="J147" s="74"/>
      <c r="K147" s="74"/>
      <c r="L147" s="74"/>
      <c r="M147" s="74"/>
      <c r="N147" s="74"/>
      <c r="O147" s="74"/>
    </row>
    <row r="148" spans="2:15" s="36" customFormat="1" ht="12" customHeight="1">
      <c r="B148" s="58">
        <v>372</v>
      </c>
      <c r="E148" s="188" t="s">
        <v>316</v>
      </c>
      <c r="F148" s="188"/>
      <c r="G148" s="188"/>
      <c r="H148" s="188"/>
      <c r="I148" s="188"/>
      <c r="J148" s="103">
        <f>SUM(J149:J150)</f>
        <v>172595.98</v>
      </c>
      <c r="K148" s="103">
        <f>SUM(K149:K150)</f>
        <v>220000</v>
      </c>
      <c r="L148" s="103">
        <f>SUM(L149:L150)</f>
        <v>220000</v>
      </c>
      <c r="M148" s="103">
        <f>SUM(M149:M150)</f>
        <v>198825.74</v>
      </c>
      <c r="N148" s="43">
        <f>M148/J148*100</f>
        <v>115.19720215963314</v>
      </c>
      <c r="O148" s="43">
        <f>M148/L148*100</f>
        <v>90.37533636363636</v>
      </c>
    </row>
    <row r="149" spans="3:15" s="36" customFormat="1" ht="12" customHeight="1">
      <c r="C149" s="51">
        <v>3721</v>
      </c>
      <c r="D149" s="57"/>
      <c r="E149" s="186" t="s">
        <v>317</v>
      </c>
      <c r="F149" s="186"/>
      <c r="G149" s="186"/>
      <c r="H149" s="186"/>
      <c r="I149" s="186"/>
      <c r="J149" s="74">
        <f>J552</f>
        <v>161787.5</v>
      </c>
      <c r="K149" s="74">
        <f>K552</f>
        <v>200000</v>
      </c>
      <c r="L149" s="74">
        <f>L552</f>
        <v>200000</v>
      </c>
      <c r="M149" s="74">
        <f>M552</f>
        <v>181950</v>
      </c>
      <c r="N149" s="45">
        <f>M149/J149*100</f>
        <v>112.4623348528162</v>
      </c>
      <c r="O149" s="45">
        <f>M149/L149*100</f>
        <v>90.975</v>
      </c>
    </row>
    <row r="150" spans="3:15" s="36" customFormat="1" ht="12" customHeight="1">
      <c r="C150" s="51">
        <v>3722</v>
      </c>
      <c r="D150" s="57"/>
      <c r="E150" s="186" t="s">
        <v>18</v>
      </c>
      <c r="F150" s="186"/>
      <c r="G150" s="186"/>
      <c r="H150" s="186"/>
      <c r="I150" s="186"/>
      <c r="J150" s="74">
        <f>J557</f>
        <v>10808.48</v>
      </c>
      <c r="K150" s="74">
        <f>K557</f>
        <v>20000</v>
      </c>
      <c r="L150" s="74">
        <f>L557</f>
        <v>20000</v>
      </c>
      <c r="M150" s="74">
        <f>M557</f>
        <v>16875.739999999998</v>
      </c>
      <c r="N150" s="45">
        <f>M150/J150*100</f>
        <v>156.13425754592689</v>
      </c>
      <c r="O150" s="45">
        <f>M150/L150*100</f>
        <v>84.37869999999998</v>
      </c>
    </row>
    <row r="151" spans="1:15" s="36" customFormat="1" ht="9" customHeight="1">
      <c r="A151" s="55"/>
      <c r="C151" s="57"/>
      <c r="D151" s="57"/>
      <c r="E151" s="186"/>
      <c r="F151" s="186"/>
      <c r="G151" s="186"/>
      <c r="H151" s="186"/>
      <c r="I151" s="186"/>
      <c r="J151" s="74"/>
      <c r="K151" s="74"/>
      <c r="L151" s="74"/>
      <c r="M151" s="74"/>
      <c r="N151" s="74"/>
      <c r="O151" s="74"/>
    </row>
    <row r="152" spans="1:15" s="36" customFormat="1" ht="12" customHeight="1">
      <c r="A152" s="149">
        <v>38</v>
      </c>
      <c r="B152" s="150"/>
      <c r="C152" s="150"/>
      <c r="D152" s="150"/>
      <c r="E152" s="190" t="s">
        <v>318</v>
      </c>
      <c r="F152" s="190"/>
      <c r="G152" s="190"/>
      <c r="H152" s="190"/>
      <c r="I152" s="190"/>
      <c r="J152" s="151">
        <f>SUM(J154+J157)</f>
        <v>332884</v>
      </c>
      <c r="K152" s="151">
        <f>SUM(K154+K157)</f>
        <v>421000</v>
      </c>
      <c r="L152" s="151">
        <f>SUM(L154+L157)</f>
        <v>421000</v>
      </c>
      <c r="M152" s="151">
        <f>SUM(M154+M157)</f>
        <v>473828.68</v>
      </c>
      <c r="N152" s="151">
        <f>M152/J152*100</f>
        <v>142.34047896564567</v>
      </c>
      <c r="O152" s="146">
        <f>M152/L152*100</f>
        <v>112.54838004750593</v>
      </c>
    </row>
    <row r="153" spans="5:15" s="36" customFormat="1" ht="9" customHeight="1">
      <c r="E153" s="186"/>
      <c r="F153" s="186"/>
      <c r="G153" s="186"/>
      <c r="H153" s="186"/>
      <c r="I153" s="186"/>
      <c r="J153" s="74"/>
      <c r="K153" s="74"/>
      <c r="L153" s="74"/>
      <c r="M153" s="74"/>
      <c r="N153" s="74"/>
      <c r="O153" s="74"/>
    </row>
    <row r="154" spans="2:15" s="36" customFormat="1" ht="12" customHeight="1">
      <c r="B154" s="58">
        <v>381</v>
      </c>
      <c r="C154" s="58"/>
      <c r="D154" s="58"/>
      <c r="E154" s="188" t="s">
        <v>11</v>
      </c>
      <c r="F154" s="188"/>
      <c r="G154" s="188"/>
      <c r="H154" s="188"/>
      <c r="I154" s="188"/>
      <c r="J154" s="103">
        <f>J155</f>
        <v>332884</v>
      </c>
      <c r="K154" s="103">
        <f>K155</f>
        <v>416000</v>
      </c>
      <c r="L154" s="103">
        <f>L155</f>
        <v>416000</v>
      </c>
      <c r="M154" s="103">
        <f>M155</f>
        <v>382143.5</v>
      </c>
      <c r="N154" s="43">
        <f>M154/J154*100</f>
        <v>114.7977974309369</v>
      </c>
      <c r="O154" s="43">
        <f>M154/L154*100</f>
        <v>91.86141826923077</v>
      </c>
    </row>
    <row r="155" spans="3:15" s="36" customFormat="1" ht="12" customHeight="1">
      <c r="C155" s="51">
        <v>3811</v>
      </c>
      <c r="D155" s="57"/>
      <c r="E155" s="186" t="s">
        <v>319</v>
      </c>
      <c r="F155" s="186"/>
      <c r="G155" s="186"/>
      <c r="H155" s="186"/>
      <c r="I155" s="186"/>
      <c r="J155" s="74">
        <f>J436+J444+J451</f>
        <v>332884</v>
      </c>
      <c r="K155" s="74">
        <f>K436+K444+K451</f>
        <v>416000</v>
      </c>
      <c r="L155" s="74">
        <f>L436+L444+L451</f>
        <v>416000</v>
      </c>
      <c r="M155" s="74">
        <f>M436+M444+M451</f>
        <v>382143.5</v>
      </c>
      <c r="N155" s="45">
        <f>M155/J155*100</f>
        <v>114.7977974309369</v>
      </c>
      <c r="O155" s="45">
        <f>M155/L155*100</f>
        <v>91.86141826923077</v>
      </c>
    </row>
    <row r="156" spans="3:15" s="36" customFormat="1" ht="9.75" customHeight="1">
      <c r="C156" s="51"/>
      <c r="D156" s="57"/>
      <c r="E156" s="186"/>
      <c r="F156" s="186"/>
      <c r="G156" s="186"/>
      <c r="H156" s="186"/>
      <c r="I156" s="186"/>
      <c r="J156" s="74"/>
      <c r="K156" s="74"/>
      <c r="L156" s="74"/>
      <c r="M156" s="74"/>
      <c r="N156" s="74"/>
      <c r="O156" s="74"/>
    </row>
    <row r="157" spans="1:15" s="36" customFormat="1" ht="12" customHeight="1">
      <c r="A157" s="58"/>
      <c r="B157" s="58">
        <v>383</v>
      </c>
      <c r="C157" s="56"/>
      <c r="D157" s="55"/>
      <c r="E157" s="188" t="s">
        <v>174</v>
      </c>
      <c r="F157" s="188"/>
      <c r="G157" s="188"/>
      <c r="H157" s="188"/>
      <c r="I157" s="188"/>
      <c r="J157" s="103">
        <f>J158</f>
        <v>0</v>
      </c>
      <c r="K157" s="103">
        <f>K158</f>
        <v>5000</v>
      </c>
      <c r="L157" s="103">
        <f>L158</f>
        <v>5000</v>
      </c>
      <c r="M157" s="103">
        <f>M158</f>
        <v>91685.18</v>
      </c>
      <c r="N157" s="43">
        <v>0</v>
      </c>
      <c r="O157" s="43">
        <f>M157/L157*100</f>
        <v>1833.7035999999998</v>
      </c>
    </row>
    <row r="158" spans="3:15" s="36" customFormat="1" ht="12" customHeight="1">
      <c r="C158" s="51">
        <v>3831</v>
      </c>
      <c r="E158" s="186" t="s">
        <v>175</v>
      </c>
      <c r="F158" s="186"/>
      <c r="G158" s="186"/>
      <c r="H158" s="186"/>
      <c r="I158" s="186"/>
      <c r="J158" s="74">
        <f>J298</f>
        <v>0</v>
      </c>
      <c r="K158" s="74">
        <f>K298</f>
        <v>5000</v>
      </c>
      <c r="L158" s="74">
        <f>L298</f>
        <v>5000</v>
      </c>
      <c r="M158" s="74">
        <f>M298</f>
        <v>91685.18</v>
      </c>
      <c r="N158" s="45">
        <v>0</v>
      </c>
      <c r="O158" s="45">
        <f>M158/L158*100</f>
        <v>1833.7035999999998</v>
      </c>
    </row>
    <row r="159" spans="3:15" s="36" customFormat="1" ht="9.75" customHeight="1">
      <c r="C159" s="51"/>
      <c r="E159" s="186"/>
      <c r="F159" s="186"/>
      <c r="G159" s="186"/>
      <c r="H159" s="186"/>
      <c r="I159" s="186"/>
      <c r="J159" s="74"/>
      <c r="K159" s="74"/>
      <c r="L159" s="74"/>
      <c r="M159" s="74"/>
      <c r="N159" s="74"/>
      <c r="O159" s="74"/>
    </row>
    <row r="160" spans="1:15" s="4" customFormat="1" ht="12" customHeight="1">
      <c r="A160" s="163">
        <v>4</v>
      </c>
      <c r="B160" s="163"/>
      <c r="C160" s="163"/>
      <c r="D160" s="163"/>
      <c r="E160" s="259" t="s">
        <v>262</v>
      </c>
      <c r="F160" s="259"/>
      <c r="G160" s="259"/>
      <c r="H160" s="259"/>
      <c r="I160" s="259"/>
      <c r="J160" s="164">
        <f>SUM(J162+J167)</f>
        <v>2766291.25</v>
      </c>
      <c r="K160" s="164">
        <f>SUM(K162+K167)</f>
        <v>4686760</v>
      </c>
      <c r="L160" s="164">
        <f>SUM(L162+L167)</f>
        <v>4686760</v>
      </c>
      <c r="M160" s="164">
        <f>SUM(M162+M167)</f>
        <v>3390712.49</v>
      </c>
      <c r="N160" s="164">
        <f>M160/J160*100</f>
        <v>122.57250533543784</v>
      </c>
      <c r="O160" s="160">
        <f>M160/L160*100</f>
        <v>72.34662090655378</v>
      </c>
    </row>
    <row r="161" spans="1:15" s="36" customFormat="1" ht="10.5" customHeight="1">
      <c r="A161" s="55"/>
      <c r="E161" s="188"/>
      <c r="F161" s="188"/>
      <c r="G161" s="188"/>
      <c r="H161" s="188"/>
      <c r="I161" s="188"/>
      <c r="J161" s="74"/>
      <c r="K161" s="74"/>
      <c r="L161" s="74"/>
      <c r="M161" s="74"/>
      <c r="N161" s="74"/>
      <c r="O161" s="74"/>
    </row>
    <row r="162" spans="1:15" s="36" customFormat="1" ht="12" customHeight="1">
      <c r="A162" s="149">
        <v>41</v>
      </c>
      <c r="B162" s="149"/>
      <c r="C162" s="152"/>
      <c r="D162" s="152"/>
      <c r="E162" s="190" t="s">
        <v>208</v>
      </c>
      <c r="F162" s="190"/>
      <c r="G162" s="190"/>
      <c r="H162" s="190"/>
      <c r="I162" s="190"/>
      <c r="J162" s="151">
        <f>J164</f>
        <v>0</v>
      </c>
      <c r="K162" s="151">
        <f>K164</f>
        <v>40760</v>
      </c>
      <c r="L162" s="151">
        <f>L164</f>
        <v>40760</v>
      </c>
      <c r="M162" s="151">
        <f>M164</f>
        <v>40760</v>
      </c>
      <c r="N162" s="151">
        <v>0</v>
      </c>
      <c r="O162" s="146">
        <f>M162/L162*100</f>
        <v>100</v>
      </c>
    </row>
    <row r="163" spans="5:15" s="36" customFormat="1" ht="9" customHeight="1">
      <c r="E163" s="186"/>
      <c r="F163" s="186"/>
      <c r="G163" s="186"/>
      <c r="H163" s="186"/>
      <c r="I163" s="186"/>
      <c r="J163" s="74"/>
      <c r="K163" s="74"/>
      <c r="L163" s="74"/>
      <c r="M163" s="74"/>
      <c r="N163" s="74"/>
      <c r="O163" s="74"/>
    </row>
    <row r="164" spans="2:15" s="36" customFormat="1" ht="12" customHeight="1">
      <c r="B164" s="55">
        <v>411</v>
      </c>
      <c r="E164" s="188" t="s">
        <v>139</v>
      </c>
      <c r="F164" s="188"/>
      <c r="G164" s="188"/>
      <c r="H164" s="188"/>
      <c r="I164" s="188"/>
      <c r="J164" s="103">
        <f>SUM(J165)</f>
        <v>0</v>
      </c>
      <c r="K164" s="103">
        <f>SUM(K165)</f>
        <v>40760</v>
      </c>
      <c r="L164" s="103">
        <f>SUM(L165)</f>
        <v>40760</v>
      </c>
      <c r="M164" s="103">
        <f>SUM(M165)</f>
        <v>40760</v>
      </c>
      <c r="N164" s="43">
        <v>0</v>
      </c>
      <c r="O164" s="43">
        <f>M164/L164*100</f>
        <v>100</v>
      </c>
    </row>
    <row r="165" spans="2:15" s="36" customFormat="1" ht="12" customHeight="1">
      <c r="B165" s="55"/>
      <c r="C165" s="51">
        <v>4111</v>
      </c>
      <c r="E165" s="186" t="s">
        <v>161</v>
      </c>
      <c r="F165" s="186"/>
      <c r="G165" s="186"/>
      <c r="H165" s="186"/>
      <c r="I165" s="186"/>
      <c r="J165" s="74">
        <f>J387</f>
        <v>0</v>
      </c>
      <c r="K165" s="74">
        <f>K387</f>
        <v>40760</v>
      </c>
      <c r="L165" s="74">
        <f>L387</f>
        <v>40760</v>
      </c>
      <c r="M165" s="74">
        <f>M387</f>
        <v>40760</v>
      </c>
      <c r="N165" s="45">
        <v>0</v>
      </c>
      <c r="O165" s="45">
        <f>M165/L165*100</f>
        <v>100</v>
      </c>
    </row>
    <row r="166" spans="1:15" s="36" customFormat="1" ht="9.75" customHeight="1">
      <c r="A166" s="55"/>
      <c r="E166" s="188"/>
      <c r="F166" s="188"/>
      <c r="G166" s="188"/>
      <c r="H166" s="188"/>
      <c r="I166" s="188"/>
      <c r="J166" s="74"/>
      <c r="K166" s="74"/>
      <c r="L166" s="74"/>
      <c r="M166" s="74"/>
      <c r="N166" s="74"/>
      <c r="O166" s="74"/>
    </row>
    <row r="167" spans="1:15" s="36" customFormat="1" ht="12" customHeight="1">
      <c r="A167" s="149">
        <v>42</v>
      </c>
      <c r="B167" s="149"/>
      <c r="C167" s="152"/>
      <c r="D167" s="152"/>
      <c r="E167" s="190" t="s">
        <v>209</v>
      </c>
      <c r="F167" s="190"/>
      <c r="G167" s="190"/>
      <c r="H167" s="190"/>
      <c r="I167" s="190"/>
      <c r="J167" s="151">
        <f>SUM(J169+J174+J181)</f>
        <v>2766291.25</v>
      </c>
      <c r="K167" s="151">
        <f>SUM(K169+K174+K181)</f>
        <v>4646000</v>
      </c>
      <c r="L167" s="151">
        <f>SUM(L169+L174+L181)</f>
        <v>4646000</v>
      </c>
      <c r="M167" s="151">
        <f>SUM(M169+M174+M181)</f>
        <v>3349952.49</v>
      </c>
      <c r="N167" s="151">
        <f>M167/J167*100</f>
        <v>121.09905238647593</v>
      </c>
      <c r="O167" s="146">
        <f>M167/L167*100</f>
        <v>72.1040139905295</v>
      </c>
    </row>
    <row r="168" spans="5:15" s="36" customFormat="1" ht="9.75" customHeight="1">
      <c r="E168" s="186"/>
      <c r="F168" s="186"/>
      <c r="G168" s="186"/>
      <c r="H168" s="186"/>
      <c r="I168" s="186"/>
      <c r="J168" s="74"/>
      <c r="K168" s="74"/>
      <c r="L168" s="74"/>
      <c r="M168" s="74"/>
      <c r="N168" s="74"/>
      <c r="O168" s="74"/>
    </row>
    <row r="169" spans="1:15" s="36" customFormat="1" ht="12" customHeight="1">
      <c r="A169" s="54"/>
      <c r="B169" s="55">
        <v>421</v>
      </c>
      <c r="E169" s="226" t="s">
        <v>320</v>
      </c>
      <c r="F169" s="226"/>
      <c r="G169" s="226"/>
      <c r="H169" s="226"/>
      <c r="I169" s="226"/>
      <c r="J169" s="103">
        <f>SUM(J170:J172)</f>
        <v>2401866.91</v>
      </c>
      <c r="K169" s="103">
        <f>SUM(K170:K172)</f>
        <v>4354000</v>
      </c>
      <c r="L169" s="103">
        <f>SUM(L170:L172)</f>
        <v>4354000</v>
      </c>
      <c r="M169" s="103">
        <f>SUM(M170:M172)</f>
        <v>3122318.4000000004</v>
      </c>
      <c r="N169" s="43">
        <f>M169/J169*100</f>
        <v>129.99547922495006</v>
      </c>
      <c r="O169" s="43">
        <f>M169/L169*100</f>
        <v>71.71149288011026</v>
      </c>
    </row>
    <row r="170" spans="1:15" s="36" customFormat="1" ht="12" customHeight="1">
      <c r="A170" s="54"/>
      <c r="B170" s="55"/>
      <c r="C170" s="51">
        <v>4212</v>
      </c>
      <c r="E170" s="186" t="s">
        <v>159</v>
      </c>
      <c r="F170" s="186"/>
      <c r="G170" s="186"/>
      <c r="H170" s="186"/>
      <c r="I170" s="186"/>
      <c r="J170" s="74">
        <f>J376+J536</f>
        <v>378531.76</v>
      </c>
      <c r="K170" s="74">
        <f>K376+K536</f>
        <v>834000</v>
      </c>
      <c r="L170" s="74">
        <f>L376+L536</f>
        <v>834000</v>
      </c>
      <c r="M170" s="74">
        <f>M376+M536</f>
        <v>712919.3</v>
      </c>
      <c r="N170" s="45">
        <f>M170/J170*100</f>
        <v>188.33804064419851</v>
      </c>
      <c r="O170" s="45">
        <f>M170/L170*100</f>
        <v>85.4819304556355</v>
      </c>
    </row>
    <row r="171" spans="1:15" s="36" customFormat="1" ht="12" customHeight="1">
      <c r="A171" s="54"/>
      <c r="C171" s="51">
        <v>4213</v>
      </c>
      <c r="D171" s="57"/>
      <c r="E171" s="186" t="s">
        <v>95</v>
      </c>
      <c r="F171" s="186"/>
      <c r="G171" s="186"/>
      <c r="H171" s="186"/>
      <c r="I171" s="186"/>
      <c r="J171" s="74">
        <f>J394</f>
        <v>1387276.46</v>
      </c>
      <c r="K171" s="74">
        <f>K394</f>
        <v>2400000</v>
      </c>
      <c r="L171" s="74">
        <f>L394</f>
        <v>2400000</v>
      </c>
      <c r="M171" s="74">
        <f>M394</f>
        <v>1398133.65</v>
      </c>
      <c r="N171" s="45">
        <f>M171/J171*100</f>
        <v>100.78262626902787</v>
      </c>
      <c r="O171" s="45">
        <f>M171/L171*100</f>
        <v>58.255568749999995</v>
      </c>
    </row>
    <row r="172" spans="1:15" s="36" customFormat="1" ht="12" customHeight="1">
      <c r="A172" s="54"/>
      <c r="C172" s="51">
        <v>4214</v>
      </c>
      <c r="D172" s="57"/>
      <c r="E172" s="186" t="s">
        <v>321</v>
      </c>
      <c r="F172" s="186"/>
      <c r="G172" s="186"/>
      <c r="H172" s="186"/>
      <c r="I172" s="186"/>
      <c r="J172" s="74">
        <f>J401+J408+J415+J416+J417+J537</f>
        <v>636058.6900000001</v>
      </c>
      <c r="K172" s="74">
        <f>K401+K408+K415+K416+K417</f>
        <v>1120000</v>
      </c>
      <c r="L172" s="74">
        <f>L401+L408+L415+L416+L417</f>
        <v>1120000</v>
      </c>
      <c r="M172" s="74">
        <f>M401+M408+M415+M416+M417</f>
        <v>1011265.45</v>
      </c>
      <c r="N172" s="45">
        <f>M172/J172*100</f>
        <v>158.989330056948</v>
      </c>
      <c r="O172" s="45">
        <f>M172/L172*100</f>
        <v>90.29155803571427</v>
      </c>
    </row>
    <row r="173" spans="3:15" s="36" customFormat="1" ht="9" customHeight="1">
      <c r="C173" s="51"/>
      <c r="D173" s="57"/>
      <c r="E173" s="186"/>
      <c r="F173" s="186"/>
      <c r="G173" s="186"/>
      <c r="H173" s="186"/>
      <c r="I173" s="186"/>
      <c r="J173" s="74"/>
      <c r="K173" s="74"/>
      <c r="L173" s="74"/>
      <c r="M173" s="74"/>
      <c r="N173" s="74"/>
      <c r="O173" s="74"/>
    </row>
    <row r="174" spans="2:15" s="36" customFormat="1" ht="12" customHeight="1">
      <c r="B174" s="55">
        <v>422</v>
      </c>
      <c r="C174" s="51"/>
      <c r="E174" s="188" t="s">
        <v>322</v>
      </c>
      <c r="F174" s="188"/>
      <c r="G174" s="188"/>
      <c r="H174" s="188"/>
      <c r="I174" s="188"/>
      <c r="J174" s="103">
        <f>SUM(J175:J178)</f>
        <v>364424.34</v>
      </c>
      <c r="K174" s="103">
        <f>SUM(K175:K178)</f>
        <v>222000</v>
      </c>
      <c r="L174" s="103">
        <f>SUM(L175:L178)</f>
        <v>222000</v>
      </c>
      <c r="M174" s="103">
        <f>SUM(M175:M178)</f>
        <v>158058.09</v>
      </c>
      <c r="N174" s="43">
        <f>M174/J174*100</f>
        <v>43.3719904658399</v>
      </c>
      <c r="O174" s="43">
        <f>M174/L174*100</f>
        <v>71.19733783783784</v>
      </c>
    </row>
    <row r="175" spans="3:15" s="36" customFormat="1" ht="12" customHeight="1">
      <c r="C175" s="51">
        <v>4221</v>
      </c>
      <c r="D175" s="57"/>
      <c r="E175" s="186" t="s">
        <v>323</v>
      </c>
      <c r="F175" s="186"/>
      <c r="G175" s="186"/>
      <c r="H175" s="186"/>
      <c r="I175" s="186"/>
      <c r="J175" s="74">
        <f aca="true" t="shared" si="13" ref="J175:M176">J305+J540</f>
        <v>19972.75</v>
      </c>
      <c r="K175" s="74">
        <f t="shared" si="13"/>
        <v>20000</v>
      </c>
      <c r="L175" s="74">
        <f t="shared" si="13"/>
        <v>20000</v>
      </c>
      <c r="M175" s="74">
        <f t="shared" si="13"/>
        <v>14477.15</v>
      </c>
      <c r="N175" s="45">
        <f>M175/J175*100</f>
        <v>72.48451014507266</v>
      </c>
      <c r="O175" s="45">
        <f>M175/L175*100</f>
        <v>72.38574999999999</v>
      </c>
    </row>
    <row r="176" spans="3:15" s="36" customFormat="1" ht="12" customHeight="1">
      <c r="C176" s="51">
        <v>4222</v>
      </c>
      <c r="D176" s="57"/>
      <c r="E176" s="186" t="s">
        <v>183</v>
      </c>
      <c r="F176" s="186"/>
      <c r="G176" s="186"/>
      <c r="H176" s="186"/>
      <c r="I176" s="186"/>
      <c r="J176" s="74">
        <f t="shared" si="13"/>
        <v>2339.95</v>
      </c>
      <c r="K176" s="74">
        <f t="shared" si="13"/>
        <v>12000</v>
      </c>
      <c r="L176" s="74">
        <f t="shared" si="13"/>
        <v>12000</v>
      </c>
      <c r="M176" s="74">
        <f t="shared" si="13"/>
        <v>13479.9</v>
      </c>
      <c r="N176" s="45">
        <f>M176/J176*100</f>
        <v>576.076411889143</v>
      </c>
      <c r="O176" s="45">
        <f>M176/L176*100</f>
        <v>112.3325</v>
      </c>
    </row>
    <row r="177" spans="1:15" s="122" customFormat="1" ht="12" customHeight="1">
      <c r="A177" s="36"/>
      <c r="B177" s="36"/>
      <c r="C177" s="51">
        <v>4223</v>
      </c>
      <c r="D177" s="57"/>
      <c r="E177" s="186" t="s">
        <v>405</v>
      </c>
      <c r="F177" s="186"/>
      <c r="G177" s="186"/>
      <c r="H177" s="186"/>
      <c r="I177" s="186"/>
      <c r="J177" s="74">
        <f>J542</f>
        <v>5950</v>
      </c>
      <c r="K177" s="74">
        <f>K542</f>
        <v>0</v>
      </c>
      <c r="L177" s="74">
        <f>L542</f>
        <v>0</v>
      </c>
      <c r="M177" s="74">
        <f>M542</f>
        <v>0</v>
      </c>
      <c r="N177" s="48">
        <f>M177/J177*100</f>
        <v>0</v>
      </c>
      <c r="O177" s="48">
        <v>0</v>
      </c>
    </row>
    <row r="178" spans="3:15" s="36" customFormat="1" ht="12" customHeight="1">
      <c r="C178" s="51">
        <v>4227</v>
      </c>
      <c r="D178" s="57"/>
      <c r="E178" s="186" t="s">
        <v>108</v>
      </c>
      <c r="F178" s="186"/>
      <c r="G178" s="186"/>
      <c r="H178" s="186"/>
      <c r="I178" s="186"/>
      <c r="J178" s="74">
        <f>J307+J424+J543</f>
        <v>336161.64</v>
      </c>
      <c r="K178" s="74">
        <f>K307+K424+K543</f>
        <v>190000</v>
      </c>
      <c r="L178" s="74">
        <f>L307+L424+L543</f>
        <v>190000</v>
      </c>
      <c r="M178" s="74">
        <f>M307+M424+M543</f>
        <v>130101.04000000001</v>
      </c>
      <c r="N178" s="45">
        <f>M178/J178*100</f>
        <v>38.701929226666074</v>
      </c>
      <c r="O178" s="45">
        <f>M178/L178*100</f>
        <v>68.47423157894738</v>
      </c>
    </row>
    <row r="179" spans="3:15" s="36" customFormat="1" ht="12" customHeight="1">
      <c r="C179" s="51"/>
      <c r="D179" s="57"/>
      <c r="E179" s="186"/>
      <c r="F179" s="186"/>
      <c r="G179" s="186"/>
      <c r="H179" s="186"/>
      <c r="I179" s="186"/>
      <c r="J179" s="74"/>
      <c r="K179" s="74"/>
      <c r="L179" s="74"/>
      <c r="M179" s="74"/>
      <c r="N179" s="74"/>
      <c r="O179" s="74"/>
    </row>
    <row r="180" spans="1:15" s="36" customFormat="1" ht="12" customHeight="1">
      <c r="A180" s="58"/>
      <c r="B180" s="58">
        <v>426</v>
      </c>
      <c r="C180" s="58"/>
      <c r="D180" s="58"/>
      <c r="E180" s="188" t="s">
        <v>194</v>
      </c>
      <c r="F180" s="188"/>
      <c r="G180" s="188"/>
      <c r="H180" s="188"/>
      <c r="I180" s="188"/>
      <c r="J180" s="103">
        <f>J181</f>
        <v>0</v>
      </c>
      <c r="K180" s="103">
        <f>K181</f>
        <v>70000</v>
      </c>
      <c r="L180" s="103">
        <f>L181</f>
        <v>70000</v>
      </c>
      <c r="M180" s="103">
        <f>M181</f>
        <v>69576</v>
      </c>
      <c r="N180" s="43">
        <v>0</v>
      </c>
      <c r="O180" s="43">
        <f>M180/L180*100</f>
        <v>99.39428571428572</v>
      </c>
    </row>
    <row r="181" spans="3:15" s="36" customFormat="1" ht="12" customHeight="1">
      <c r="C181" s="51">
        <v>4263</v>
      </c>
      <c r="E181" s="213" t="s">
        <v>195</v>
      </c>
      <c r="F181" s="213"/>
      <c r="G181" s="213"/>
      <c r="H181" s="213"/>
      <c r="I181" s="213"/>
      <c r="J181" s="74">
        <f>J310</f>
        <v>0</v>
      </c>
      <c r="K181" s="74">
        <f>K310</f>
        <v>70000</v>
      </c>
      <c r="L181" s="74">
        <f>L310</f>
        <v>70000</v>
      </c>
      <c r="M181" s="74">
        <f>M310</f>
        <v>69576</v>
      </c>
      <c r="N181" s="45">
        <v>0</v>
      </c>
      <c r="O181" s="45">
        <f>M181/L181*100</f>
        <v>99.39428571428572</v>
      </c>
    </row>
    <row r="182" spans="3:13" s="36" customFormat="1" ht="5.25" customHeight="1">
      <c r="C182" s="51"/>
      <c r="E182" s="118"/>
      <c r="F182" s="118"/>
      <c r="G182" s="118"/>
      <c r="H182" s="118"/>
      <c r="I182" s="118"/>
      <c r="J182" s="118"/>
      <c r="K182" s="121"/>
      <c r="L182" s="121"/>
      <c r="M182" s="121"/>
    </row>
    <row r="183" spans="1:13" ht="6" customHeight="1">
      <c r="A183" s="4"/>
      <c r="B183" s="4"/>
      <c r="C183" s="12"/>
      <c r="D183" s="4"/>
      <c r="E183" s="25"/>
      <c r="F183" s="25"/>
      <c r="G183" s="25"/>
      <c r="H183" s="25"/>
      <c r="I183" s="25"/>
      <c r="J183" s="25"/>
      <c r="K183" s="8"/>
      <c r="L183" s="8"/>
      <c r="M183" s="8"/>
    </row>
    <row r="184" spans="1:15" ht="12" customHeight="1">
      <c r="A184" s="260" t="s">
        <v>203</v>
      </c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</row>
    <row r="185" spans="1:16" ht="12" customHeight="1">
      <c r="A185" s="23"/>
      <c r="B185" s="23"/>
      <c r="C185" s="23"/>
      <c r="D185" s="23"/>
      <c r="E185" s="262"/>
      <c r="F185" s="262"/>
      <c r="G185" s="262"/>
      <c r="H185" s="262"/>
      <c r="I185" s="262"/>
      <c r="J185" s="114"/>
      <c r="K185" s="114"/>
      <c r="L185" s="114"/>
      <c r="M185" s="114"/>
      <c r="N185" s="97"/>
      <c r="O185" s="97"/>
      <c r="P185" s="97"/>
    </row>
    <row r="186" spans="1:16" s="4" customFormat="1" ht="12" customHeight="1">
      <c r="A186" s="163">
        <v>9</v>
      </c>
      <c r="B186" s="163"/>
      <c r="C186" s="163"/>
      <c r="D186" s="163"/>
      <c r="E186" s="230" t="s">
        <v>207</v>
      </c>
      <c r="F186" s="230"/>
      <c r="G186" s="230"/>
      <c r="H186" s="230"/>
      <c r="I186" s="230"/>
      <c r="J186" s="164">
        <f>J188</f>
        <v>85018.11</v>
      </c>
      <c r="K186" s="164">
        <f>K188</f>
        <v>1636999</v>
      </c>
      <c r="L186" s="164">
        <f>L188</f>
        <v>1636999</v>
      </c>
      <c r="M186" s="164">
        <f>M188</f>
        <v>1636998.74</v>
      </c>
      <c r="N186" s="164">
        <f>M186/J186*100</f>
        <v>1925.470632080624</v>
      </c>
      <c r="O186" s="160">
        <f>M186/L186*100</f>
        <v>99.99998411727802</v>
      </c>
      <c r="P186" s="102"/>
    </row>
    <row r="187" spans="1:16" ht="12" customHeight="1">
      <c r="A187" s="4"/>
      <c r="B187" s="4"/>
      <c r="C187" s="4"/>
      <c r="D187" s="4"/>
      <c r="E187" s="175"/>
      <c r="F187" s="175"/>
      <c r="G187" s="175"/>
      <c r="H187" s="175"/>
      <c r="I187" s="175"/>
      <c r="J187" s="102"/>
      <c r="K187" s="102"/>
      <c r="L187" s="102"/>
      <c r="M187" s="102"/>
      <c r="N187" s="102"/>
      <c r="O187" s="102"/>
      <c r="P187" s="97"/>
    </row>
    <row r="188" spans="1:16" s="36" customFormat="1" ht="12" customHeight="1">
      <c r="A188" s="149">
        <v>92</v>
      </c>
      <c r="B188" s="149"/>
      <c r="C188" s="149"/>
      <c r="D188" s="149"/>
      <c r="E188" s="190" t="s">
        <v>204</v>
      </c>
      <c r="F188" s="190"/>
      <c r="G188" s="190"/>
      <c r="H188" s="190"/>
      <c r="I188" s="190"/>
      <c r="J188" s="151">
        <f>J190</f>
        <v>85018.11</v>
      </c>
      <c r="K188" s="151">
        <f>K190</f>
        <v>1636999</v>
      </c>
      <c r="L188" s="151">
        <f>L190</f>
        <v>1636999</v>
      </c>
      <c r="M188" s="151">
        <f>M190</f>
        <v>1636998.74</v>
      </c>
      <c r="N188" s="151">
        <f>M188/J188*100</f>
        <v>1925.470632080624</v>
      </c>
      <c r="O188" s="146">
        <f>M188/L188*100</f>
        <v>99.99998411727802</v>
      </c>
      <c r="P188" s="74"/>
    </row>
    <row r="189" spans="1:16" s="54" customFormat="1" ht="12" customHeight="1">
      <c r="A189" s="124"/>
      <c r="B189" s="124"/>
      <c r="C189" s="124"/>
      <c r="D189" s="124"/>
      <c r="E189" s="117"/>
      <c r="F189" s="117"/>
      <c r="G189" s="117"/>
      <c r="H189" s="117"/>
      <c r="I189" s="117"/>
      <c r="J189" s="49"/>
      <c r="K189" s="49"/>
      <c r="L189" s="49"/>
      <c r="M189" s="49"/>
      <c r="N189" s="49"/>
      <c r="O189" s="43"/>
      <c r="P189" s="48"/>
    </row>
    <row r="190" spans="2:16" s="36" customFormat="1" ht="12" customHeight="1">
      <c r="B190" s="58">
        <v>922</v>
      </c>
      <c r="C190" s="58"/>
      <c r="D190" s="58"/>
      <c r="E190" s="188" t="s">
        <v>205</v>
      </c>
      <c r="F190" s="188"/>
      <c r="G190" s="188"/>
      <c r="H190" s="188"/>
      <c r="I190" s="188"/>
      <c r="J190" s="103">
        <f>J191</f>
        <v>85018.11</v>
      </c>
      <c r="K190" s="103">
        <f>K191</f>
        <v>1636999</v>
      </c>
      <c r="L190" s="103">
        <f>L191</f>
        <v>1636999</v>
      </c>
      <c r="M190" s="103">
        <f>M191</f>
        <v>1636998.74</v>
      </c>
      <c r="N190" s="43">
        <f>M190/J190*100</f>
        <v>1925.470632080624</v>
      </c>
      <c r="O190" s="43">
        <f>M190/L190*100</f>
        <v>99.99998411727802</v>
      </c>
      <c r="P190" s="74"/>
    </row>
    <row r="191" spans="3:16" s="36" customFormat="1" ht="12" customHeight="1">
      <c r="C191" s="36">
        <v>9221</v>
      </c>
      <c r="E191" s="186" t="s">
        <v>206</v>
      </c>
      <c r="F191" s="186"/>
      <c r="G191" s="186"/>
      <c r="H191" s="186"/>
      <c r="I191" s="186"/>
      <c r="J191" s="74">
        <v>85018.11</v>
      </c>
      <c r="K191" s="74">
        <v>1636999</v>
      </c>
      <c r="L191" s="74">
        <v>1636999</v>
      </c>
      <c r="M191" s="74">
        <v>1636998.74</v>
      </c>
      <c r="N191" s="45">
        <f>M191/J191*100</f>
        <v>1925.470632080624</v>
      </c>
      <c r="O191" s="45">
        <f>M191/L191*100</f>
        <v>99.99998411727802</v>
      </c>
      <c r="P191" s="74"/>
    </row>
    <row r="192" spans="5:15" s="36" customFormat="1" ht="12" customHeight="1">
      <c r="E192" s="186"/>
      <c r="F192" s="186"/>
      <c r="G192" s="186"/>
      <c r="H192" s="186"/>
      <c r="I192" s="186"/>
      <c r="J192" s="74"/>
      <c r="K192" s="74"/>
      <c r="L192" s="74"/>
      <c r="M192" s="74"/>
      <c r="N192" s="74"/>
      <c r="O192" s="74"/>
    </row>
    <row r="193" spans="1:15" ht="5.25" customHeight="1">
      <c r="A193" s="1"/>
      <c r="B193" s="1"/>
      <c r="C193" s="1"/>
      <c r="D193" s="1"/>
      <c r="E193" s="228"/>
      <c r="F193" s="228"/>
      <c r="G193" s="228"/>
      <c r="H193" s="228"/>
      <c r="I193" s="228"/>
      <c r="J193" s="127"/>
      <c r="K193" s="128"/>
      <c r="L193" s="128"/>
      <c r="M193" s="128"/>
      <c r="N193" s="125"/>
      <c r="O193" s="125"/>
    </row>
    <row r="194" spans="1:13" ht="5.25" customHeight="1">
      <c r="A194" s="4"/>
      <c r="B194" s="4"/>
      <c r="C194" s="4"/>
      <c r="D194" s="4"/>
      <c r="E194" s="175"/>
      <c r="F194" s="175"/>
      <c r="G194" s="175"/>
      <c r="H194" s="175"/>
      <c r="I194" s="175"/>
      <c r="J194" s="12"/>
      <c r="K194" s="8"/>
      <c r="L194" s="8"/>
      <c r="M194" s="8"/>
    </row>
    <row r="195" spans="1:13" s="4" customFormat="1" ht="13.5" customHeight="1">
      <c r="A195" s="231" t="s">
        <v>23</v>
      </c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</row>
    <row r="196" spans="1:13" ht="6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7" ht="12" customHeight="1">
      <c r="A197" s="14"/>
      <c r="B197" s="14"/>
      <c r="C197" s="14"/>
      <c r="D197" s="14"/>
      <c r="E197" s="263"/>
      <c r="F197" s="263"/>
      <c r="G197" s="263"/>
      <c r="H197" s="263"/>
      <c r="I197" s="263"/>
      <c r="J197" s="112"/>
      <c r="K197" s="15"/>
      <c r="L197" s="15"/>
      <c r="M197" s="15"/>
      <c r="N197" s="113"/>
      <c r="O197" s="113"/>
      <c r="Q197" s="125"/>
    </row>
    <row r="198" spans="1:17" s="4" customFormat="1" ht="12" customHeight="1">
      <c r="A198" s="14"/>
      <c r="B198" s="14"/>
      <c r="D198" s="231" t="s">
        <v>324</v>
      </c>
      <c r="E198" s="231"/>
      <c r="F198" s="231"/>
      <c r="G198" s="231"/>
      <c r="H198" s="231"/>
      <c r="I198" s="231"/>
      <c r="J198" s="17">
        <f>SUM(J200+J212+J312+J460+J426)</f>
        <v>6463754.750000001</v>
      </c>
      <c r="K198" s="17">
        <f>SUM(K200+K212+K312+K460+K426)</f>
        <v>9481999</v>
      </c>
      <c r="L198" s="17">
        <f>SUM(L200+L212+L312+L460+L426)</f>
        <v>9481999</v>
      </c>
      <c r="M198" s="17">
        <f>SUM(M200+M212+M312+M460+M426)</f>
        <v>7667857.419999998</v>
      </c>
      <c r="N198" s="17">
        <f>M198/J198*100</f>
        <v>118.62853274252086</v>
      </c>
      <c r="O198" s="111">
        <f>M198/L198*100</f>
        <v>80.86751981306894</v>
      </c>
      <c r="P198" s="102"/>
      <c r="Q198" s="1"/>
    </row>
    <row r="199" spans="1:17" ht="12" customHeight="1">
      <c r="A199" s="14"/>
      <c r="B199" s="14"/>
      <c r="C199" s="14"/>
      <c r="D199" s="14"/>
      <c r="E199" s="263"/>
      <c r="F199" s="263"/>
      <c r="G199" s="263"/>
      <c r="H199" s="263"/>
      <c r="I199" s="263"/>
      <c r="J199" s="18"/>
      <c r="K199" s="18"/>
      <c r="L199" s="18"/>
      <c r="M199" s="18"/>
      <c r="N199" s="18"/>
      <c r="O199" s="18"/>
      <c r="P199" s="97"/>
      <c r="Q199" s="125"/>
    </row>
    <row r="200" spans="1:17" s="4" customFormat="1" ht="12" customHeight="1">
      <c r="A200" s="157"/>
      <c r="B200" s="246" t="s">
        <v>258</v>
      </c>
      <c r="C200" s="247"/>
      <c r="D200" s="247"/>
      <c r="E200" s="247"/>
      <c r="F200" s="247"/>
      <c r="G200" s="247"/>
      <c r="H200" s="247"/>
      <c r="I200" s="247"/>
      <c r="J200" s="159">
        <f>J207</f>
        <v>29211.47</v>
      </c>
      <c r="K200" s="159">
        <f>K207</f>
        <v>20000</v>
      </c>
      <c r="L200" s="159">
        <f>L207</f>
        <v>20000</v>
      </c>
      <c r="M200" s="159">
        <f>M207</f>
        <v>12852.99</v>
      </c>
      <c r="N200" s="159">
        <f>M200/J200*100</f>
        <v>43.999805555831315</v>
      </c>
      <c r="O200" s="160">
        <f>M200/L200*100</f>
        <v>64.26495</v>
      </c>
      <c r="P200" s="102"/>
      <c r="Q200" s="1"/>
    </row>
    <row r="201" spans="1:17" s="36" customFormat="1" ht="12" customHeight="1">
      <c r="A201" s="75"/>
      <c r="B201" s="76"/>
      <c r="C201" s="77"/>
      <c r="D201" s="77"/>
      <c r="E201" s="236"/>
      <c r="F201" s="236"/>
      <c r="G201" s="236"/>
      <c r="H201" s="236"/>
      <c r="I201" s="236"/>
      <c r="J201" s="78"/>
      <c r="K201" s="78"/>
      <c r="L201" s="78"/>
      <c r="M201" s="78"/>
      <c r="N201" s="78"/>
      <c r="O201" s="78"/>
      <c r="P201" s="74"/>
      <c r="Q201" s="54"/>
    </row>
    <row r="202" spans="1:17" s="36" customFormat="1" ht="12" customHeight="1">
      <c r="A202" s="61"/>
      <c r="B202" s="199" t="s">
        <v>50</v>
      </c>
      <c r="C202" s="223"/>
      <c r="D202" s="223"/>
      <c r="E202" s="192" t="s">
        <v>123</v>
      </c>
      <c r="F202" s="192"/>
      <c r="G202" s="192"/>
      <c r="H202" s="192"/>
      <c r="I202" s="192"/>
      <c r="J202" s="72">
        <f>J204</f>
        <v>29211.47</v>
      </c>
      <c r="K202" s="72">
        <f>K204</f>
        <v>29211.47</v>
      </c>
      <c r="L202" s="72">
        <f>L204</f>
        <v>29211.47</v>
      </c>
      <c r="M202" s="72">
        <f>M204</f>
        <v>29211.47</v>
      </c>
      <c r="N202" s="43">
        <f>M202/J202*100</f>
        <v>100</v>
      </c>
      <c r="O202" s="43">
        <f>M202/L202*100</f>
        <v>100</v>
      </c>
      <c r="P202" s="74"/>
      <c r="Q202" s="54"/>
    </row>
    <row r="203" spans="1:17" s="36" customFormat="1" ht="12" customHeight="1">
      <c r="A203" s="61"/>
      <c r="B203" s="195"/>
      <c r="C203" s="196"/>
      <c r="D203" s="196"/>
      <c r="E203" s="187"/>
      <c r="F203" s="187"/>
      <c r="G203" s="187"/>
      <c r="H203" s="187"/>
      <c r="I203" s="187"/>
      <c r="J203" s="79"/>
      <c r="K203" s="79"/>
      <c r="L203" s="79"/>
      <c r="M203" s="79"/>
      <c r="N203" s="79"/>
      <c r="O203" s="79"/>
      <c r="P203" s="74"/>
      <c r="Q203" s="54"/>
    </row>
    <row r="204" spans="1:17" s="36" customFormat="1" ht="12" customHeight="1">
      <c r="A204" s="65"/>
      <c r="B204" s="66" t="s">
        <v>51</v>
      </c>
      <c r="C204" s="67"/>
      <c r="D204" s="67"/>
      <c r="E204" s="68" t="s">
        <v>218</v>
      </c>
      <c r="F204" s="204" t="s">
        <v>54</v>
      </c>
      <c r="G204" s="204"/>
      <c r="H204" s="204"/>
      <c r="I204" s="204"/>
      <c r="J204" s="107">
        <f>J205</f>
        <v>29211.47</v>
      </c>
      <c r="K204" s="107">
        <f>K205</f>
        <v>29211.47</v>
      </c>
      <c r="L204" s="107">
        <f>L205</f>
        <v>29211.47</v>
      </c>
      <c r="M204" s="107">
        <f>M205</f>
        <v>29211.47</v>
      </c>
      <c r="N204" s="43">
        <f>M204/J204*100</f>
        <v>100</v>
      </c>
      <c r="O204" s="43">
        <f>M204/L204*100</f>
        <v>100</v>
      </c>
      <c r="P204" s="74"/>
      <c r="Q204" s="54"/>
    </row>
    <row r="205" spans="1:17" s="36" customFormat="1" ht="12" customHeight="1">
      <c r="A205" s="61"/>
      <c r="B205" s="63" t="s">
        <v>52</v>
      </c>
      <c r="C205" s="60"/>
      <c r="D205" s="60"/>
      <c r="E205" s="70" t="s">
        <v>219</v>
      </c>
      <c r="F205" s="187" t="s">
        <v>55</v>
      </c>
      <c r="G205" s="187"/>
      <c r="H205" s="187"/>
      <c r="I205" s="187"/>
      <c r="J205" s="79">
        <v>29211.47</v>
      </c>
      <c r="K205" s="79">
        <v>29211.47</v>
      </c>
      <c r="L205" s="79">
        <v>29211.47</v>
      </c>
      <c r="M205" s="79">
        <v>29211.47</v>
      </c>
      <c r="N205" s="45">
        <f>M205/J205*100</f>
        <v>100</v>
      </c>
      <c r="O205" s="45">
        <f>M205/L205*100</f>
        <v>100</v>
      </c>
      <c r="P205" s="74"/>
      <c r="Q205" s="54"/>
    </row>
    <row r="206" spans="1:17" s="36" customFormat="1" ht="12" customHeight="1">
      <c r="A206" s="71"/>
      <c r="B206" s="71" t="s">
        <v>53</v>
      </c>
      <c r="C206" s="61"/>
      <c r="D206" s="71"/>
      <c r="E206" s="204" t="s">
        <v>84</v>
      </c>
      <c r="F206" s="204"/>
      <c r="G206" s="204"/>
      <c r="H206" s="204"/>
      <c r="I206" s="204"/>
      <c r="J206" s="79"/>
      <c r="K206" s="79"/>
      <c r="L206" s="79"/>
      <c r="M206" s="79"/>
      <c r="N206" s="79"/>
      <c r="O206" s="79"/>
      <c r="P206" s="74"/>
      <c r="Q206" s="54"/>
    </row>
    <row r="207" spans="1:17" s="36" customFormat="1" ht="12" customHeight="1">
      <c r="A207" s="153">
        <v>32</v>
      </c>
      <c r="B207" s="153"/>
      <c r="C207" s="154"/>
      <c r="D207" s="154"/>
      <c r="E207" s="197" t="s">
        <v>15</v>
      </c>
      <c r="F207" s="197"/>
      <c r="G207" s="197"/>
      <c r="H207" s="197"/>
      <c r="I207" s="197"/>
      <c r="J207" s="155">
        <f>J209</f>
        <v>29211.47</v>
      </c>
      <c r="K207" s="155">
        <f>K209</f>
        <v>20000</v>
      </c>
      <c r="L207" s="155">
        <f>L209</f>
        <v>20000</v>
      </c>
      <c r="M207" s="155">
        <f>M209</f>
        <v>12852.99</v>
      </c>
      <c r="N207" s="155">
        <f>M207/J207*100</f>
        <v>43.999805555831315</v>
      </c>
      <c r="O207" s="146">
        <f>M207/L207*100</f>
        <v>64.26495</v>
      </c>
      <c r="P207" s="74"/>
      <c r="Q207" s="54"/>
    </row>
    <row r="208" spans="1:17" s="36" customFormat="1" ht="12" customHeight="1">
      <c r="A208" s="61"/>
      <c r="B208" s="71"/>
      <c r="C208" s="61"/>
      <c r="D208" s="61"/>
      <c r="E208" s="192"/>
      <c r="F208" s="192"/>
      <c r="G208" s="192"/>
      <c r="H208" s="192"/>
      <c r="I208" s="192"/>
      <c r="J208" s="79"/>
      <c r="K208" s="79"/>
      <c r="L208" s="79"/>
      <c r="M208" s="79"/>
      <c r="N208" s="79"/>
      <c r="O208" s="79"/>
      <c r="P208" s="74"/>
      <c r="Q208" s="54"/>
    </row>
    <row r="209" spans="1:17" s="36" customFormat="1" ht="12" customHeight="1">
      <c r="A209" s="61"/>
      <c r="B209" s="71">
        <v>329</v>
      </c>
      <c r="C209" s="61"/>
      <c r="D209" s="61"/>
      <c r="E209" s="192" t="s">
        <v>325</v>
      </c>
      <c r="F209" s="192"/>
      <c r="G209" s="192"/>
      <c r="H209" s="192"/>
      <c r="I209" s="192"/>
      <c r="J209" s="72">
        <f>SUM(J210:J210)</f>
        <v>29211.47</v>
      </c>
      <c r="K209" s="72">
        <f>SUM(K210:K210)</f>
        <v>20000</v>
      </c>
      <c r="L209" s="72">
        <f>SUM(L210:L210)</f>
        <v>20000</v>
      </c>
      <c r="M209" s="72">
        <f>SUM(M210:M210)</f>
        <v>12852.99</v>
      </c>
      <c r="N209" s="43">
        <f>M209/J209*100</f>
        <v>43.999805555831315</v>
      </c>
      <c r="O209" s="43">
        <f>M209/L209*100</f>
        <v>64.26495</v>
      </c>
      <c r="P209" s="74"/>
      <c r="Q209" s="54"/>
    </row>
    <row r="210" spans="1:17" s="36" customFormat="1" ht="12" customHeight="1">
      <c r="A210" s="61"/>
      <c r="B210" s="71"/>
      <c r="C210" s="64">
        <v>3291</v>
      </c>
      <c r="D210" s="73" t="s">
        <v>35</v>
      </c>
      <c r="E210" s="187" t="s">
        <v>130</v>
      </c>
      <c r="F210" s="187"/>
      <c r="G210" s="187"/>
      <c r="H210" s="187"/>
      <c r="I210" s="187"/>
      <c r="J210" s="74">
        <v>29211.47</v>
      </c>
      <c r="K210" s="74">
        <v>20000</v>
      </c>
      <c r="L210" s="74">
        <v>20000</v>
      </c>
      <c r="M210" s="74">
        <v>12852.99</v>
      </c>
      <c r="N210" s="45">
        <f>M210/J210*100</f>
        <v>43.999805555831315</v>
      </c>
      <c r="O210" s="45">
        <f>M210/L210*100</f>
        <v>64.26495</v>
      </c>
      <c r="P210" s="74"/>
      <c r="Q210" s="54"/>
    </row>
    <row r="211" spans="1:17" ht="12" customHeight="1">
      <c r="A211" s="14"/>
      <c r="B211" s="13"/>
      <c r="C211" s="14"/>
      <c r="D211" s="14"/>
      <c r="E211" s="263"/>
      <c r="F211" s="263"/>
      <c r="G211" s="263"/>
      <c r="H211" s="263"/>
      <c r="I211" s="263"/>
      <c r="J211" s="18"/>
      <c r="K211" s="18"/>
      <c r="L211" s="18"/>
      <c r="M211" s="18"/>
      <c r="N211" s="18"/>
      <c r="O211" s="18"/>
      <c r="P211" s="97"/>
      <c r="Q211" s="125"/>
    </row>
    <row r="212" spans="1:17" s="4" customFormat="1" ht="12" customHeight="1">
      <c r="A212" s="157"/>
      <c r="B212" s="246" t="s">
        <v>257</v>
      </c>
      <c r="C212" s="247"/>
      <c r="D212" s="247"/>
      <c r="E212" s="247"/>
      <c r="F212" s="247"/>
      <c r="G212" s="247"/>
      <c r="H212" s="247"/>
      <c r="I212" s="157"/>
      <c r="J212" s="159">
        <f>SUM(J217+J231+J300)</f>
        <v>1411457.8800000001</v>
      </c>
      <c r="K212" s="159">
        <f>SUM(K217+K231+K300)</f>
        <v>1474145</v>
      </c>
      <c r="L212" s="159">
        <f>SUM(L217+L231+L300)</f>
        <v>1474145</v>
      </c>
      <c r="M212" s="159">
        <f>SUM(M217+M231+M300)</f>
        <v>1414092.1199999996</v>
      </c>
      <c r="N212" s="159">
        <f>M212/J212*100</f>
        <v>100.18663256178779</v>
      </c>
      <c r="O212" s="160">
        <f>M212/L212*100</f>
        <v>95.9262569150253</v>
      </c>
      <c r="P212" s="102"/>
      <c r="Q212" s="1"/>
    </row>
    <row r="213" spans="1:17" s="36" customFormat="1" ht="12" customHeight="1">
      <c r="A213" s="75"/>
      <c r="B213" s="76"/>
      <c r="C213" s="77"/>
      <c r="D213" s="77"/>
      <c r="E213" s="236"/>
      <c r="F213" s="236"/>
      <c r="G213" s="236"/>
      <c r="H213" s="236"/>
      <c r="I213" s="236"/>
      <c r="J213" s="78"/>
      <c r="K213" s="78"/>
      <c r="L213" s="78"/>
      <c r="M213" s="78"/>
      <c r="N213" s="78"/>
      <c r="O213" s="78"/>
      <c r="P213" s="74"/>
      <c r="Q213" s="54"/>
    </row>
    <row r="214" spans="1:17" s="36" customFormat="1" ht="12" customHeight="1">
      <c r="A214" s="61"/>
      <c r="B214" s="199" t="s">
        <v>56</v>
      </c>
      <c r="C214" s="223"/>
      <c r="D214" s="223"/>
      <c r="E214" s="192" t="s">
        <v>124</v>
      </c>
      <c r="F214" s="192"/>
      <c r="G214" s="192"/>
      <c r="H214" s="192"/>
      <c r="I214" s="192"/>
      <c r="J214" s="72">
        <f>J216</f>
        <v>1411457.8800000001</v>
      </c>
      <c r="K214" s="72">
        <f>K216</f>
        <v>1474145</v>
      </c>
      <c r="L214" s="72">
        <f>L216</f>
        <v>1474145</v>
      </c>
      <c r="M214" s="72">
        <f>M216</f>
        <v>1414092.1199999996</v>
      </c>
      <c r="N214" s="43">
        <f>M214/J214*100</f>
        <v>100.18663256178779</v>
      </c>
      <c r="O214" s="43">
        <f>M214/L214*100</f>
        <v>95.9262569150253</v>
      </c>
      <c r="P214" s="74"/>
      <c r="Q214" s="54"/>
    </row>
    <row r="215" spans="1:17" s="36" customFormat="1" ht="12" customHeight="1">
      <c r="A215" s="61"/>
      <c r="B215" s="192"/>
      <c r="C215" s="188"/>
      <c r="D215" s="188"/>
      <c r="E215" s="187"/>
      <c r="F215" s="187"/>
      <c r="G215" s="187"/>
      <c r="H215" s="187"/>
      <c r="I215" s="187"/>
      <c r="J215" s="79"/>
      <c r="K215" s="79"/>
      <c r="L215" s="79"/>
      <c r="M215" s="79"/>
      <c r="N215" s="79"/>
      <c r="O215" s="79"/>
      <c r="P215" s="74"/>
      <c r="Q215" s="54"/>
    </row>
    <row r="216" spans="1:17" s="36" customFormat="1" ht="12" customHeight="1">
      <c r="A216" s="61"/>
      <c r="B216" s="204" t="s">
        <v>51</v>
      </c>
      <c r="C216" s="234"/>
      <c r="D216" s="234"/>
      <c r="E216" s="68" t="s">
        <v>220</v>
      </c>
      <c r="F216" s="204" t="s">
        <v>54</v>
      </c>
      <c r="G216" s="204"/>
      <c r="H216" s="204"/>
      <c r="I216" s="204"/>
      <c r="J216" s="107">
        <f>SUM(J217+J231+J300)</f>
        <v>1411457.8800000001</v>
      </c>
      <c r="K216" s="107">
        <f>SUM(K217+K231+K300)</f>
        <v>1474145</v>
      </c>
      <c r="L216" s="107">
        <f>SUM(L217+L231+L300)</f>
        <v>1474145</v>
      </c>
      <c r="M216" s="107">
        <f>SUM(M217+M231+M300)</f>
        <v>1414092.1199999996</v>
      </c>
      <c r="N216" s="43">
        <f>M216/J216*100</f>
        <v>100.18663256178779</v>
      </c>
      <c r="O216" s="43">
        <f>M216/L216*100</f>
        <v>95.9262569150253</v>
      </c>
      <c r="P216" s="74"/>
      <c r="Q216" s="54"/>
    </row>
    <row r="217" spans="1:17" s="36" customFormat="1" ht="12" customHeight="1">
      <c r="A217" s="61"/>
      <c r="B217" s="192" t="s">
        <v>52</v>
      </c>
      <c r="C217" s="188"/>
      <c r="D217" s="188"/>
      <c r="E217" s="70" t="s">
        <v>221</v>
      </c>
      <c r="F217" s="237" t="s">
        <v>57</v>
      </c>
      <c r="G217" s="237"/>
      <c r="H217" s="237"/>
      <c r="I217" s="237"/>
      <c r="J217" s="79">
        <f>J219</f>
        <v>440596.87</v>
      </c>
      <c r="K217" s="79">
        <f>K219</f>
        <v>455000</v>
      </c>
      <c r="L217" s="79">
        <f>L219</f>
        <v>455000</v>
      </c>
      <c r="M217" s="79">
        <f>M219</f>
        <v>445361.1</v>
      </c>
      <c r="N217" s="45">
        <f>M217/J217*100</f>
        <v>101.08131272017434</v>
      </c>
      <c r="O217" s="45">
        <f>M217/L217*100</f>
        <v>97.88156043956043</v>
      </c>
      <c r="P217" s="74"/>
      <c r="Q217" s="54"/>
    </row>
    <row r="218" spans="1:17" s="36" customFormat="1" ht="12" customHeight="1">
      <c r="A218" s="71"/>
      <c r="B218" s="71" t="s">
        <v>53</v>
      </c>
      <c r="C218" s="61"/>
      <c r="D218" s="61"/>
      <c r="E218" s="204" t="s">
        <v>85</v>
      </c>
      <c r="F218" s="204"/>
      <c r="G218" s="204"/>
      <c r="H218" s="204"/>
      <c r="I218" s="204"/>
      <c r="J218" s="79"/>
      <c r="K218" s="79"/>
      <c r="L218" s="79"/>
      <c r="M218" s="79"/>
      <c r="N218" s="79"/>
      <c r="O218" s="79"/>
      <c r="P218" s="74"/>
      <c r="Q218" s="54"/>
    </row>
    <row r="219" spans="1:17" s="36" customFormat="1" ht="12" customHeight="1">
      <c r="A219" s="153">
        <v>31</v>
      </c>
      <c r="B219" s="154" t="s">
        <v>2</v>
      </c>
      <c r="C219" s="154"/>
      <c r="D219" s="154"/>
      <c r="E219" s="197" t="s">
        <v>291</v>
      </c>
      <c r="F219" s="197"/>
      <c r="G219" s="197"/>
      <c r="H219" s="197"/>
      <c r="I219" s="197"/>
      <c r="J219" s="155">
        <f>J221+J224+J227</f>
        <v>440596.87</v>
      </c>
      <c r="K219" s="155">
        <f>K221+K224+K227</f>
        <v>455000</v>
      </c>
      <c r="L219" s="155">
        <f>L221+L224+L227</f>
        <v>455000</v>
      </c>
      <c r="M219" s="155">
        <f>M221+M224+M227</f>
        <v>445361.1</v>
      </c>
      <c r="N219" s="155">
        <f>M219/J219*100</f>
        <v>101.08131272017434</v>
      </c>
      <c r="O219" s="146">
        <f>M219/L219*100</f>
        <v>97.88156043956043</v>
      </c>
      <c r="P219" s="74"/>
      <c r="Q219" s="54"/>
    </row>
    <row r="220" spans="1:17" s="36" customFormat="1" ht="12" customHeight="1">
      <c r="A220" s="61"/>
      <c r="B220" s="61"/>
      <c r="C220" s="61"/>
      <c r="D220" s="61"/>
      <c r="E220" s="187"/>
      <c r="F220" s="187"/>
      <c r="G220" s="187"/>
      <c r="H220" s="187"/>
      <c r="I220" s="187"/>
      <c r="J220" s="79"/>
      <c r="K220" s="79"/>
      <c r="L220" s="79"/>
      <c r="M220" s="79"/>
      <c r="N220" s="79"/>
      <c r="O220" s="79"/>
      <c r="P220" s="74"/>
      <c r="Q220" s="54"/>
    </row>
    <row r="221" spans="1:17" s="36" customFormat="1" ht="12" customHeight="1">
      <c r="A221" s="61"/>
      <c r="B221" s="71">
        <v>311</v>
      </c>
      <c r="C221" s="61"/>
      <c r="D221" s="61"/>
      <c r="E221" s="192" t="s">
        <v>91</v>
      </c>
      <c r="F221" s="192"/>
      <c r="G221" s="192"/>
      <c r="H221" s="192"/>
      <c r="I221" s="192"/>
      <c r="J221" s="72">
        <f>J222</f>
        <v>368057.61</v>
      </c>
      <c r="K221" s="72">
        <f>K222</f>
        <v>370000</v>
      </c>
      <c r="L221" s="72">
        <f>L222</f>
        <v>370000</v>
      </c>
      <c r="M221" s="72">
        <f>M222</f>
        <v>369751.99</v>
      </c>
      <c r="N221" s="43">
        <f>M221/J221*100</f>
        <v>100.4603572793944</v>
      </c>
      <c r="O221" s="43">
        <f>M221/L221*100</f>
        <v>99.93297027027027</v>
      </c>
      <c r="P221" s="74"/>
      <c r="Q221" s="54"/>
    </row>
    <row r="222" spans="1:17" s="36" customFormat="1" ht="12" customHeight="1">
      <c r="A222" s="61"/>
      <c r="B222" s="61"/>
      <c r="C222" s="64">
        <v>3111</v>
      </c>
      <c r="D222" s="73" t="s">
        <v>35</v>
      </c>
      <c r="E222" s="187" t="s">
        <v>292</v>
      </c>
      <c r="F222" s="187"/>
      <c r="G222" s="187"/>
      <c r="H222" s="187"/>
      <c r="I222" s="187"/>
      <c r="J222" s="48">
        <v>368057.61</v>
      </c>
      <c r="K222" s="74">
        <v>370000</v>
      </c>
      <c r="L222" s="74">
        <v>370000</v>
      </c>
      <c r="M222" s="48">
        <v>369751.99</v>
      </c>
      <c r="N222" s="45">
        <f>M222/J222*100</f>
        <v>100.4603572793944</v>
      </c>
      <c r="O222" s="45">
        <f>M222/L222*100</f>
        <v>99.93297027027027</v>
      </c>
      <c r="P222" s="74"/>
      <c r="Q222" s="54"/>
    </row>
    <row r="223" spans="1:17" s="36" customFormat="1" ht="12" customHeight="1">
      <c r="A223" s="61"/>
      <c r="B223" s="61"/>
      <c r="C223" s="64"/>
      <c r="D223" s="73"/>
      <c r="E223" s="187"/>
      <c r="F223" s="187"/>
      <c r="G223" s="187"/>
      <c r="H223" s="187"/>
      <c r="I223" s="187"/>
      <c r="J223" s="74"/>
      <c r="K223" s="74"/>
      <c r="L223" s="74"/>
      <c r="M223" s="74"/>
      <c r="N223" s="74"/>
      <c r="O223" s="74"/>
      <c r="P223" s="74"/>
      <c r="Q223" s="54"/>
    </row>
    <row r="224" spans="1:17" s="36" customFormat="1" ht="12" customHeight="1">
      <c r="A224" s="61"/>
      <c r="B224" s="71">
        <v>312</v>
      </c>
      <c r="C224" s="64"/>
      <c r="D224" s="73"/>
      <c r="E224" s="62" t="s">
        <v>293</v>
      </c>
      <c r="F224" s="62"/>
      <c r="G224" s="62"/>
      <c r="H224" s="62"/>
      <c r="I224" s="62"/>
      <c r="J224" s="72">
        <f>J225</f>
        <v>11600</v>
      </c>
      <c r="K224" s="72">
        <f>K225</f>
        <v>20000</v>
      </c>
      <c r="L224" s="72">
        <f>L225</f>
        <v>20000</v>
      </c>
      <c r="M224" s="72">
        <f>M225</f>
        <v>14600</v>
      </c>
      <c r="N224" s="43">
        <f>M224/J224*100</f>
        <v>125.86206896551724</v>
      </c>
      <c r="O224" s="43">
        <f>M224/L224*100</f>
        <v>73</v>
      </c>
      <c r="P224" s="74"/>
      <c r="Q224" s="54"/>
    </row>
    <row r="225" spans="1:17" s="36" customFormat="1" ht="12" customHeight="1">
      <c r="A225" s="61"/>
      <c r="B225" s="61"/>
      <c r="C225" s="64">
        <v>3121</v>
      </c>
      <c r="D225" s="73" t="s">
        <v>35</v>
      </c>
      <c r="E225" s="187" t="s">
        <v>293</v>
      </c>
      <c r="F225" s="187"/>
      <c r="G225" s="187"/>
      <c r="H225" s="187"/>
      <c r="I225" s="187"/>
      <c r="J225" s="45">
        <v>11600</v>
      </c>
      <c r="K225" s="79">
        <v>20000</v>
      </c>
      <c r="L225" s="79">
        <v>20000</v>
      </c>
      <c r="M225" s="45">
        <v>14600</v>
      </c>
      <c r="N225" s="45">
        <f>M225/J225*100</f>
        <v>125.86206896551724</v>
      </c>
      <c r="O225" s="45">
        <f>M225/L225*100</f>
        <v>73</v>
      </c>
      <c r="P225" s="74"/>
      <c r="Q225" s="54"/>
    </row>
    <row r="226" spans="1:17" s="36" customFormat="1" ht="12" customHeight="1">
      <c r="A226" s="61"/>
      <c r="B226" s="61"/>
      <c r="C226" s="64"/>
      <c r="D226" s="73"/>
      <c r="E226" s="187"/>
      <c r="F226" s="187"/>
      <c r="G226" s="187"/>
      <c r="H226" s="187"/>
      <c r="I226" s="187"/>
      <c r="J226" s="79"/>
      <c r="K226" s="79"/>
      <c r="L226" s="79"/>
      <c r="M226" s="79"/>
      <c r="N226" s="74"/>
      <c r="O226" s="79"/>
      <c r="P226" s="74"/>
      <c r="Q226" s="54"/>
    </row>
    <row r="227" spans="1:17" s="36" customFormat="1" ht="12" customHeight="1">
      <c r="A227" s="61"/>
      <c r="B227" s="71">
        <v>313</v>
      </c>
      <c r="C227" s="64"/>
      <c r="D227" s="73"/>
      <c r="E227" s="192" t="s">
        <v>294</v>
      </c>
      <c r="F227" s="192"/>
      <c r="G227" s="192"/>
      <c r="H227" s="192"/>
      <c r="I227" s="192"/>
      <c r="J227" s="72">
        <f>J228+J229</f>
        <v>60939.26</v>
      </c>
      <c r="K227" s="72">
        <f>K228+K229</f>
        <v>65000</v>
      </c>
      <c r="L227" s="72">
        <f>L228+L229</f>
        <v>65000</v>
      </c>
      <c r="M227" s="72">
        <f>M228+M229</f>
        <v>61009.11</v>
      </c>
      <c r="N227" s="43">
        <f>M227/J227*100</f>
        <v>100.11462233049761</v>
      </c>
      <c r="O227" s="43">
        <f>M227/L227*100</f>
        <v>93.86016923076923</v>
      </c>
      <c r="P227" s="74"/>
      <c r="Q227" s="54"/>
    </row>
    <row r="228" spans="1:17" s="36" customFormat="1" ht="12" customHeight="1">
      <c r="A228" s="61"/>
      <c r="B228" s="61"/>
      <c r="C228" s="64">
        <v>3132</v>
      </c>
      <c r="D228" s="73" t="s">
        <v>35</v>
      </c>
      <c r="E228" s="187" t="s">
        <v>326</v>
      </c>
      <c r="F228" s="187"/>
      <c r="G228" s="187"/>
      <c r="H228" s="187"/>
      <c r="I228" s="187"/>
      <c r="J228" s="45">
        <v>60429.83</v>
      </c>
      <c r="K228" s="79">
        <v>65000</v>
      </c>
      <c r="L228" s="79">
        <v>65000</v>
      </c>
      <c r="M228" s="45">
        <v>61009.11</v>
      </c>
      <c r="N228" s="45">
        <f>M228/J228*100</f>
        <v>100.95859942018701</v>
      </c>
      <c r="O228" s="45">
        <f>M228/L228*100</f>
        <v>93.86016923076923</v>
      </c>
      <c r="P228" s="74"/>
      <c r="Q228" s="54"/>
    </row>
    <row r="229" spans="1:17" s="36" customFormat="1" ht="12" customHeight="1">
      <c r="A229" s="61"/>
      <c r="B229" s="61"/>
      <c r="C229" s="64">
        <v>3133</v>
      </c>
      <c r="D229" s="73" t="s">
        <v>35</v>
      </c>
      <c r="E229" s="187" t="s">
        <v>327</v>
      </c>
      <c r="F229" s="187"/>
      <c r="G229" s="187"/>
      <c r="H229" s="187"/>
      <c r="I229" s="187"/>
      <c r="J229" s="45">
        <v>509.43</v>
      </c>
      <c r="K229" s="79">
        <v>0</v>
      </c>
      <c r="L229" s="79">
        <v>0</v>
      </c>
      <c r="M229" s="45">
        <v>0</v>
      </c>
      <c r="N229" s="45">
        <f>M229/J229*100</f>
        <v>0</v>
      </c>
      <c r="O229" s="45">
        <v>0</v>
      </c>
      <c r="P229" s="74"/>
      <c r="Q229" s="54"/>
    </row>
    <row r="230" spans="1:17" s="36" customFormat="1" ht="6" customHeight="1">
      <c r="A230" s="61"/>
      <c r="B230" s="61"/>
      <c r="C230" s="61"/>
      <c r="D230" s="73"/>
      <c r="E230" s="187"/>
      <c r="F230" s="187"/>
      <c r="G230" s="187"/>
      <c r="H230" s="187"/>
      <c r="I230" s="187"/>
      <c r="J230" s="79"/>
      <c r="K230" s="79"/>
      <c r="L230" s="79"/>
      <c r="M230" s="79"/>
      <c r="N230" s="79"/>
      <c r="O230" s="79"/>
      <c r="P230" s="74"/>
      <c r="Q230" s="54"/>
    </row>
    <row r="231" spans="1:17" s="36" customFormat="1" ht="12" customHeight="1">
      <c r="A231" s="61"/>
      <c r="B231" s="195" t="s">
        <v>52</v>
      </c>
      <c r="C231" s="214"/>
      <c r="D231" s="214"/>
      <c r="E231" s="80" t="s">
        <v>222</v>
      </c>
      <c r="F231" s="187" t="s">
        <v>210</v>
      </c>
      <c r="G231" s="187"/>
      <c r="H231" s="187"/>
      <c r="I231" s="187"/>
      <c r="J231" s="79">
        <f>J233+J277+J284+J295</f>
        <v>689179.67</v>
      </c>
      <c r="K231" s="79">
        <f>K233+K277+K284+K295</f>
        <v>817145</v>
      </c>
      <c r="L231" s="79">
        <f>L233+L277+L284+L295</f>
        <v>817145</v>
      </c>
      <c r="M231" s="79">
        <f>M233+M277+M284+M295</f>
        <v>824096.0199999998</v>
      </c>
      <c r="N231" s="45">
        <f>M231/J231*100</f>
        <v>119.57636823500609</v>
      </c>
      <c r="O231" s="45">
        <f>M231/L231*100</f>
        <v>100.85064706998143</v>
      </c>
      <c r="P231" s="74"/>
      <c r="Q231" s="54"/>
    </row>
    <row r="232" spans="1:17" s="36" customFormat="1" ht="12" customHeight="1">
      <c r="A232" s="71"/>
      <c r="B232" s="195" t="s">
        <v>53</v>
      </c>
      <c r="C232" s="195"/>
      <c r="D232" s="195"/>
      <c r="E232" s="204" t="s">
        <v>189</v>
      </c>
      <c r="F232" s="204"/>
      <c r="G232" s="204"/>
      <c r="H232" s="204"/>
      <c r="I232" s="204"/>
      <c r="J232" s="79"/>
      <c r="K232" s="79"/>
      <c r="L232" s="79"/>
      <c r="M232" s="79"/>
      <c r="N232" s="79"/>
      <c r="O232" s="79"/>
      <c r="P232" s="74"/>
      <c r="Q232" s="54"/>
    </row>
    <row r="233" spans="1:17" s="36" customFormat="1" ht="12" customHeight="1">
      <c r="A233" s="153">
        <v>32</v>
      </c>
      <c r="B233" s="154"/>
      <c r="C233" s="154"/>
      <c r="D233" s="154"/>
      <c r="E233" s="197" t="s">
        <v>3</v>
      </c>
      <c r="F233" s="197"/>
      <c r="G233" s="197"/>
      <c r="H233" s="197"/>
      <c r="I233" s="197"/>
      <c r="J233" s="155">
        <f>J235+J241+J247+J270+J267</f>
        <v>589435.43</v>
      </c>
      <c r="K233" s="155">
        <f>K235+K241+K247+K270+K267</f>
        <v>786145</v>
      </c>
      <c r="L233" s="155">
        <f>L235+L241+L247+L270+L267</f>
        <v>786145</v>
      </c>
      <c r="M233" s="155">
        <f>M235+M241+M247+M270+M267</f>
        <v>713443.3999999999</v>
      </c>
      <c r="N233" s="155">
        <f>M233/J233*100</f>
        <v>121.03843163957752</v>
      </c>
      <c r="O233" s="146">
        <f>M233/L233*100</f>
        <v>90.75213860038541</v>
      </c>
      <c r="P233" s="74"/>
      <c r="Q233" s="54"/>
    </row>
    <row r="234" spans="1:17" s="36" customFormat="1" ht="7.5" customHeight="1">
      <c r="A234" s="61"/>
      <c r="B234" s="61"/>
      <c r="C234" s="61"/>
      <c r="D234" s="61"/>
      <c r="E234" s="187"/>
      <c r="F234" s="187"/>
      <c r="G234" s="187"/>
      <c r="H234" s="187"/>
      <c r="I234" s="187"/>
      <c r="J234" s="79"/>
      <c r="K234" s="79"/>
      <c r="L234" s="79"/>
      <c r="M234" s="79"/>
      <c r="N234" s="79"/>
      <c r="O234" s="79"/>
      <c r="P234" s="74"/>
      <c r="Q234" s="54"/>
    </row>
    <row r="235" spans="1:17" s="36" customFormat="1" ht="12" customHeight="1">
      <c r="A235" s="61"/>
      <c r="B235" s="71">
        <v>321</v>
      </c>
      <c r="C235" s="61"/>
      <c r="D235" s="61"/>
      <c r="E235" s="192" t="s">
        <v>297</v>
      </c>
      <c r="F235" s="192"/>
      <c r="G235" s="192"/>
      <c r="H235" s="192"/>
      <c r="I235" s="192"/>
      <c r="J235" s="72">
        <f>SUM(J236:J239)</f>
        <v>24314</v>
      </c>
      <c r="K235" s="72">
        <f>SUM(K236:K239)</f>
        <v>31500</v>
      </c>
      <c r="L235" s="72">
        <f>SUM(L236:L239)</f>
        <v>31500</v>
      </c>
      <c r="M235" s="72">
        <f>SUM(M236:M239)</f>
        <v>27119</v>
      </c>
      <c r="N235" s="43">
        <f>M235/J235*100</f>
        <v>111.536563296866</v>
      </c>
      <c r="O235" s="43">
        <f>M235/L235*100</f>
        <v>86.0920634920635</v>
      </c>
      <c r="P235" s="74"/>
      <c r="Q235" s="54"/>
    </row>
    <row r="236" spans="1:17" s="36" customFormat="1" ht="12" customHeight="1">
      <c r="A236" s="61"/>
      <c r="B236" s="61"/>
      <c r="C236" s="64">
        <v>3211</v>
      </c>
      <c r="D236" s="73" t="s">
        <v>35</v>
      </c>
      <c r="E236" s="187" t="s">
        <v>298</v>
      </c>
      <c r="F236" s="187"/>
      <c r="G236" s="187"/>
      <c r="H236" s="187"/>
      <c r="I236" s="187"/>
      <c r="J236" s="48">
        <v>18</v>
      </c>
      <c r="K236" s="74">
        <v>500</v>
      </c>
      <c r="L236" s="74">
        <v>500</v>
      </c>
      <c r="M236" s="48">
        <v>10</v>
      </c>
      <c r="N236" s="45">
        <f>M236/J236*100</f>
        <v>55.55555555555556</v>
      </c>
      <c r="O236" s="45">
        <f>M236/L236*100</f>
        <v>2</v>
      </c>
      <c r="P236" s="74"/>
      <c r="Q236" s="54"/>
    </row>
    <row r="237" spans="1:17" s="36" customFormat="1" ht="12" customHeight="1">
      <c r="A237" s="61"/>
      <c r="B237" s="61"/>
      <c r="C237" s="64">
        <v>3212</v>
      </c>
      <c r="D237" s="73" t="s">
        <v>35</v>
      </c>
      <c r="E237" s="187" t="s">
        <v>131</v>
      </c>
      <c r="F237" s="187"/>
      <c r="G237" s="187"/>
      <c r="H237" s="187"/>
      <c r="I237" s="187"/>
      <c r="J237" s="48">
        <v>14796</v>
      </c>
      <c r="K237" s="74">
        <v>15000</v>
      </c>
      <c r="L237" s="74">
        <v>15000</v>
      </c>
      <c r="M237" s="48">
        <v>14796</v>
      </c>
      <c r="N237" s="45">
        <f>M237/J237*100</f>
        <v>100</v>
      </c>
      <c r="O237" s="45">
        <f>M237/L237*100</f>
        <v>98.64</v>
      </c>
      <c r="P237" s="74"/>
      <c r="Q237" s="54"/>
    </row>
    <row r="238" spans="1:17" s="36" customFormat="1" ht="12" customHeight="1">
      <c r="A238" s="61"/>
      <c r="B238" s="61"/>
      <c r="C238" s="64">
        <v>3213</v>
      </c>
      <c r="D238" s="73" t="s">
        <v>35</v>
      </c>
      <c r="E238" s="187" t="s">
        <v>299</v>
      </c>
      <c r="F238" s="187"/>
      <c r="G238" s="187"/>
      <c r="H238" s="187"/>
      <c r="I238" s="187"/>
      <c r="J238" s="45">
        <v>0</v>
      </c>
      <c r="K238" s="79">
        <v>1000</v>
      </c>
      <c r="L238" s="79">
        <v>1000</v>
      </c>
      <c r="M238" s="45">
        <v>0</v>
      </c>
      <c r="N238" s="45">
        <v>0</v>
      </c>
      <c r="O238" s="45">
        <f>M238/L238*100</f>
        <v>0</v>
      </c>
      <c r="P238" s="74"/>
      <c r="Q238" s="54"/>
    </row>
    <row r="239" spans="1:17" s="36" customFormat="1" ht="12" customHeight="1">
      <c r="A239" s="61"/>
      <c r="B239" s="61"/>
      <c r="C239" s="64">
        <v>3214</v>
      </c>
      <c r="D239" s="73" t="s">
        <v>35</v>
      </c>
      <c r="E239" s="187" t="s">
        <v>132</v>
      </c>
      <c r="F239" s="187"/>
      <c r="G239" s="187"/>
      <c r="H239" s="187"/>
      <c r="I239" s="187"/>
      <c r="J239" s="45">
        <v>9500</v>
      </c>
      <c r="K239" s="79">
        <v>15000</v>
      </c>
      <c r="L239" s="79">
        <v>15000</v>
      </c>
      <c r="M239" s="45">
        <v>12313</v>
      </c>
      <c r="N239" s="45">
        <f>M239/J239*100</f>
        <v>129.61052631578946</v>
      </c>
      <c r="O239" s="45">
        <f>M239/L239*100</f>
        <v>82.08666666666666</v>
      </c>
      <c r="P239" s="74"/>
      <c r="Q239" s="54"/>
    </row>
    <row r="240" spans="1:17" s="36" customFormat="1" ht="12" customHeight="1">
      <c r="A240" s="61"/>
      <c r="B240" s="61"/>
      <c r="C240" s="64"/>
      <c r="D240" s="73"/>
      <c r="E240" s="187"/>
      <c r="F240" s="187"/>
      <c r="G240" s="187"/>
      <c r="H240" s="187"/>
      <c r="I240" s="187"/>
      <c r="J240" s="79"/>
      <c r="K240" s="79"/>
      <c r="L240" s="79"/>
      <c r="M240" s="79"/>
      <c r="N240" s="79"/>
      <c r="O240" s="79"/>
      <c r="P240" s="74"/>
      <c r="Q240" s="54"/>
    </row>
    <row r="241" spans="1:17" s="36" customFormat="1" ht="12" customHeight="1">
      <c r="A241" s="61"/>
      <c r="B241" s="71">
        <v>322</v>
      </c>
      <c r="C241" s="64"/>
      <c r="D241" s="73"/>
      <c r="E241" s="192" t="s">
        <v>300</v>
      </c>
      <c r="F241" s="192"/>
      <c r="G241" s="192"/>
      <c r="H241" s="192"/>
      <c r="I241" s="192"/>
      <c r="J241" s="72">
        <f>SUM(J242:J245)</f>
        <v>102721.99</v>
      </c>
      <c r="K241" s="72">
        <f>SUM(K242:K245)</f>
        <v>103000</v>
      </c>
      <c r="L241" s="72">
        <f>SUM(L242:L245)</f>
        <v>103000</v>
      </c>
      <c r="M241" s="72">
        <f>SUM(M242:M245)</f>
        <v>130837.8</v>
      </c>
      <c r="N241" s="43">
        <f>M241/J241*100</f>
        <v>127.37078010268297</v>
      </c>
      <c r="O241" s="43">
        <f>M241/L241*100</f>
        <v>127.02699029126214</v>
      </c>
      <c r="P241" s="74"/>
      <c r="Q241" s="54"/>
    </row>
    <row r="242" spans="1:17" s="36" customFormat="1" ht="12" customHeight="1">
      <c r="A242" s="61"/>
      <c r="B242" s="61"/>
      <c r="C242" s="64">
        <v>3221</v>
      </c>
      <c r="D242" s="73" t="s">
        <v>35</v>
      </c>
      <c r="E242" s="187" t="s">
        <v>301</v>
      </c>
      <c r="F242" s="187"/>
      <c r="G242" s="187"/>
      <c r="H242" s="187"/>
      <c r="I242" s="187"/>
      <c r="J242" s="79">
        <v>39340.67</v>
      </c>
      <c r="K242" s="79">
        <v>20000</v>
      </c>
      <c r="L242" s="79">
        <v>20000</v>
      </c>
      <c r="M242" s="79">
        <v>41398.92</v>
      </c>
      <c r="N242" s="45">
        <f>M242/J242*100</f>
        <v>105.23186310756782</v>
      </c>
      <c r="O242" s="45">
        <f>M242/L242*100</f>
        <v>206.9946</v>
      </c>
      <c r="P242" s="74"/>
      <c r="Q242" s="54"/>
    </row>
    <row r="243" spans="1:17" s="36" customFormat="1" ht="12" customHeight="1">
      <c r="A243" s="61"/>
      <c r="B243" s="61"/>
      <c r="C243" s="64">
        <v>3223</v>
      </c>
      <c r="D243" s="73" t="s">
        <v>263</v>
      </c>
      <c r="E243" s="187" t="s">
        <v>33</v>
      </c>
      <c r="F243" s="187"/>
      <c r="G243" s="187"/>
      <c r="H243" s="187"/>
      <c r="I243" s="187"/>
      <c r="J243" s="79">
        <v>50604.21</v>
      </c>
      <c r="K243" s="79">
        <v>70000</v>
      </c>
      <c r="L243" s="79">
        <v>70000</v>
      </c>
      <c r="M243" s="79">
        <v>74983.89</v>
      </c>
      <c r="N243" s="45">
        <f>M243/J243*100</f>
        <v>148.17717735342572</v>
      </c>
      <c r="O243" s="45">
        <f>M243/L243*100</f>
        <v>107.11984285714287</v>
      </c>
      <c r="P243" s="74"/>
      <c r="Q243" s="54"/>
    </row>
    <row r="244" spans="1:17" s="36" customFormat="1" ht="12" customHeight="1">
      <c r="A244" s="61"/>
      <c r="B244" s="61"/>
      <c r="C244" s="64">
        <v>3224</v>
      </c>
      <c r="D244" s="73" t="s">
        <v>35</v>
      </c>
      <c r="E244" s="187" t="s">
        <v>328</v>
      </c>
      <c r="F244" s="187"/>
      <c r="G244" s="187"/>
      <c r="H244" s="187"/>
      <c r="I244" s="187"/>
      <c r="J244" s="79">
        <v>1215.51</v>
      </c>
      <c r="K244" s="79">
        <v>3000</v>
      </c>
      <c r="L244" s="79">
        <v>3000</v>
      </c>
      <c r="M244" s="79">
        <v>1719.19</v>
      </c>
      <c r="N244" s="45">
        <f>M244/J244*100</f>
        <v>141.43775040929322</v>
      </c>
      <c r="O244" s="45">
        <f>M244/L244*100</f>
        <v>57.306333333333335</v>
      </c>
      <c r="P244" s="74"/>
      <c r="Q244" s="54"/>
    </row>
    <row r="245" spans="1:17" s="36" customFormat="1" ht="12" customHeight="1">
      <c r="A245" s="61"/>
      <c r="B245" s="61"/>
      <c r="C245" s="64">
        <v>3225</v>
      </c>
      <c r="D245" s="73" t="s">
        <v>35</v>
      </c>
      <c r="E245" s="187" t="s">
        <v>329</v>
      </c>
      <c r="F245" s="187"/>
      <c r="G245" s="187"/>
      <c r="H245" s="187"/>
      <c r="I245" s="187"/>
      <c r="J245" s="79">
        <v>11561.6</v>
      </c>
      <c r="K245" s="79">
        <v>10000</v>
      </c>
      <c r="L245" s="79">
        <v>10000</v>
      </c>
      <c r="M245" s="79">
        <v>12735.8</v>
      </c>
      <c r="N245" s="45">
        <f>M245/J245*100</f>
        <v>110.15603376695266</v>
      </c>
      <c r="O245" s="45">
        <f>M245/L245*100</f>
        <v>127.35799999999999</v>
      </c>
      <c r="P245" s="74"/>
      <c r="Q245" s="54"/>
    </row>
    <row r="246" spans="1:17" s="36" customFormat="1" ht="12" customHeight="1">
      <c r="A246" s="61"/>
      <c r="B246" s="61"/>
      <c r="C246" s="61"/>
      <c r="D246" s="73"/>
      <c r="E246" s="187"/>
      <c r="F246" s="187"/>
      <c r="G246" s="187"/>
      <c r="H246" s="187"/>
      <c r="I246" s="187"/>
      <c r="J246" s="79"/>
      <c r="K246" s="79"/>
      <c r="L246" s="79"/>
      <c r="M246" s="79"/>
      <c r="N246" s="79"/>
      <c r="O246" s="79"/>
      <c r="P246" s="74"/>
      <c r="Q246" s="54"/>
    </row>
    <row r="247" spans="1:17" s="36" customFormat="1" ht="12" customHeight="1">
      <c r="A247" s="61"/>
      <c r="B247" s="71">
        <v>323</v>
      </c>
      <c r="C247" s="61"/>
      <c r="D247" s="73"/>
      <c r="E247" s="192" t="s">
        <v>305</v>
      </c>
      <c r="F247" s="192"/>
      <c r="G247" s="192"/>
      <c r="H247" s="192"/>
      <c r="I247" s="192"/>
      <c r="J247" s="72">
        <f>J248+J249+J250+J251+J252+J254+J264+J265</f>
        <v>363853.03</v>
      </c>
      <c r="K247" s="72">
        <f>K248+K249+K250+K251+K252+K254+K264+K265</f>
        <v>556675</v>
      </c>
      <c r="L247" s="72">
        <f>L248+L249+L250+L251+L252+L254+L264+L265</f>
        <v>556675</v>
      </c>
      <c r="M247" s="72">
        <f>M248+M249+M250+M251+M252+M254+M264+M265</f>
        <v>491836.14</v>
      </c>
      <c r="N247" s="43">
        <f aca="true" t="shared" si="14" ref="N247:N252">M247/J247*100</f>
        <v>135.17439720097974</v>
      </c>
      <c r="O247" s="43">
        <f aca="true" t="shared" si="15" ref="O247:O252">M247/L247*100</f>
        <v>88.35247496294966</v>
      </c>
      <c r="P247" s="74"/>
      <c r="Q247" s="54"/>
    </row>
    <row r="248" spans="1:17" s="36" customFormat="1" ht="12" customHeight="1">
      <c r="A248" s="61"/>
      <c r="B248" s="61"/>
      <c r="C248" s="64">
        <v>3231</v>
      </c>
      <c r="D248" s="73" t="s">
        <v>35</v>
      </c>
      <c r="E248" s="187" t="s">
        <v>330</v>
      </c>
      <c r="F248" s="187"/>
      <c r="G248" s="187"/>
      <c r="H248" s="187"/>
      <c r="I248" s="187"/>
      <c r="J248" s="74">
        <v>21646.67</v>
      </c>
      <c r="K248" s="74">
        <v>25000</v>
      </c>
      <c r="L248" s="74">
        <v>25000</v>
      </c>
      <c r="M248" s="74">
        <v>21168.3</v>
      </c>
      <c r="N248" s="45">
        <f t="shared" si="14"/>
        <v>97.79009889280891</v>
      </c>
      <c r="O248" s="45">
        <f t="shared" si="15"/>
        <v>84.6732</v>
      </c>
      <c r="P248" s="74"/>
      <c r="Q248" s="54"/>
    </row>
    <row r="249" spans="1:17" s="36" customFormat="1" ht="12" customHeight="1">
      <c r="A249" s="61"/>
      <c r="B249" s="61"/>
      <c r="C249" s="64">
        <v>3232</v>
      </c>
      <c r="D249" s="73" t="s">
        <v>35</v>
      </c>
      <c r="E249" s="187" t="s">
        <v>331</v>
      </c>
      <c r="F249" s="187"/>
      <c r="G249" s="187"/>
      <c r="H249" s="187"/>
      <c r="I249" s="187"/>
      <c r="J249" s="45">
        <v>2000</v>
      </c>
      <c r="K249" s="79">
        <v>3000</v>
      </c>
      <c r="L249" s="79">
        <v>3000</v>
      </c>
      <c r="M249" s="45">
        <v>400</v>
      </c>
      <c r="N249" s="45">
        <f t="shared" si="14"/>
        <v>20</v>
      </c>
      <c r="O249" s="45">
        <f t="shared" si="15"/>
        <v>13.333333333333334</v>
      </c>
      <c r="P249" s="74"/>
      <c r="Q249" s="54"/>
    </row>
    <row r="250" spans="1:17" s="36" customFormat="1" ht="12" customHeight="1">
      <c r="A250" s="61"/>
      <c r="B250" s="61"/>
      <c r="C250" s="64">
        <v>3233</v>
      </c>
      <c r="D250" s="73" t="s">
        <v>35</v>
      </c>
      <c r="E250" s="187" t="s">
        <v>32</v>
      </c>
      <c r="F250" s="187"/>
      <c r="G250" s="187"/>
      <c r="H250" s="187"/>
      <c r="I250" s="187"/>
      <c r="J250" s="79">
        <v>24293.76</v>
      </c>
      <c r="K250" s="79">
        <v>30000</v>
      </c>
      <c r="L250" s="79">
        <v>30000</v>
      </c>
      <c r="M250" s="79">
        <v>15235.29</v>
      </c>
      <c r="N250" s="45">
        <f t="shared" si="14"/>
        <v>62.712770686793654</v>
      </c>
      <c r="O250" s="45">
        <f t="shared" si="15"/>
        <v>50.7843</v>
      </c>
      <c r="P250" s="74"/>
      <c r="Q250" s="54"/>
    </row>
    <row r="251" spans="1:17" s="36" customFormat="1" ht="12" customHeight="1">
      <c r="A251" s="61"/>
      <c r="B251" s="61"/>
      <c r="C251" s="64">
        <v>3234</v>
      </c>
      <c r="D251" s="73" t="s">
        <v>35</v>
      </c>
      <c r="E251" s="187" t="s">
        <v>133</v>
      </c>
      <c r="F251" s="187"/>
      <c r="G251" s="187"/>
      <c r="H251" s="187"/>
      <c r="I251" s="187"/>
      <c r="J251" s="79">
        <v>1111.92</v>
      </c>
      <c r="K251" s="79">
        <v>1500</v>
      </c>
      <c r="L251" s="79">
        <v>1500</v>
      </c>
      <c r="M251" s="79">
        <v>1111.92</v>
      </c>
      <c r="N251" s="45">
        <f t="shared" si="14"/>
        <v>100</v>
      </c>
      <c r="O251" s="45">
        <f t="shared" si="15"/>
        <v>74.128</v>
      </c>
      <c r="P251" s="74"/>
      <c r="Q251" s="54"/>
    </row>
    <row r="252" spans="1:17" s="36" customFormat="1" ht="12" customHeight="1">
      <c r="A252" s="61"/>
      <c r="B252" s="61"/>
      <c r="C252" s="64">
        <v>3235</v>
      </c>
      <c r="D252" s="73" t="s">
        <v>35</v>
      </c>
      <c r="E252" s="187" t="s">
        <v>173</v>
      </c>
      <c r="F252" s="187"/>
      <c r="G252" s="187"/>
      <c r="H252" s="187"/>
      <c r="I252" s="187"/>
      <c r="J252" s="79">
        <v>24550</v>
      </c>
      <c r="K252" s="79">
        <v>175</v>
      </c>
      <c r="L252" s="79">
        <v>175</v>
      </c>
      <c r="M252" s="79">
        <v>175</v>
      </c>
      <c r="N252" s="45">
        <f t="shared" si="14"/>
        <v>0.7128309572301426</v>
      </c>
      <c r="O252" s="45">
        <f t="shared" si="15"/>
        <v>100</v>
      </c>
      <c r="P252" s="74"/>
      <c r="Q252" s="54"/>
    </row>
    <row r="253" spans="1:17" s="36" customFormat="1" ht="12" customHeight="1">
      <c r="A253" s="61"/>
      <c r="B253" s="61"/>
      <c r="C253" s="64"/>
      <c r="D253" s="73"/>
      <c r="E253" s="187"/>
      <c r="F253" s="187"/>
      <c r="G253" s="187"/>
      <c r="H253" s="187"/>
      <c r="I253" s="187"/>
      <c r="J253" s="79"/>
      <c r="K253" s="79"/>
      <c r="L253" s="79"/>
      <c r="M253" s="79"/>
      <c r="N253" s="79"/>
      <c r="O253" s="79"/>
      <c r="P253" s="74"/>
      <c r="Q253" s="54"/>
    </row>
    <row r="254" spans="1:17" s="36" customFormat="1" ht="12" customHeight="1">
      <c r="A254" s="61"/>
      <c r="B254" s="61"/>
      <c r="C254" s="69">
        <v>3237</v>
      </c>
      <c r="D254" s="81"/>
      <c r="E254" s="204" t="s">
        <v>308</v>
      </c>
      <c r="F254" s="204"/>
      <c r="G254" s="204"/>
      <c r="H254" s="204"/>
      <c r="I254" s="204"/>
      <c r="J254" s="107">
        <f>SUM(J255:J262)</f>
        <v>203320.66</v>
      </c>
      <c r="K254" s="107">
        <f>SUM(K255:K262)</f>
        <v>412000</v>
      </c>
      <c r="L254" s="107">
        <f>SUM(L255:L262)</f>
        <v>412000</v>
      </c>
      <c r="M254" s="107">
        <f>SUM(M255:M262)</f>
        <v>375348.63</v>
      </c>
      <c r="N254" s="43">
        <f>M254/J254*100</f>
        <v>184.60919318282757</v>
      </c>
      <c r="O254" s="43">
        <f>M254/L254*100</f>
        <v>91.10403640776698</v>
      </c>
      <c r="P254" s="74"/>
      <c r="Q254" s="54"/>
    </row>
    <row r="255" spans="1:17" s="122" customFormat="1" ht="12" customHeight="1">
      <c r="A255" s="36"/>
      <c r="B255" s="36"/>
      <c r="C255" s="51">
        <v>3237</v>
      </c>
      <c r="D255" s="82" t="s">
        <v>35</v>
      </c>
      <c r="E255" s="186" t="s">
        <v>274</v>
      </c>
      <c r="F255" s="186"/>
      <c r="G255" s="186"/>
      <c r="H255" s="186"/>
      <c r="I255" s="186"/>
      <c r="J255" s="74">
        <v>3936.66</v>
      </c>
      <c r="K255" s="74">
        <v>0</v>
      </c>
      <c r="L255" s="74">
        <v>0</v>
      </c>
      <c r="M255" s="74">
        <v>0</v>
      </c>
      <c r="N255" s="45">
        <f aca="true" t="shared" si="16" ref="N255:N265">M255/J255*100</f>
        <v>0</v>
      </c>
      <c r="O255" s="48">
        <v>0</v>
      </c>
      <c r="P255" s="123"/>
      <c r="Q255" s="126"/>
    </row>
    <row r="256" spans="1:17" s="36" customFormat="1" ht="12" customHeight="1">
      <c r="A256" s="61"/>
      <c r="B256" s="61"/>
      <c r="C256" s="64">
        <v>3237</v>
      </c>
      <c r="D256" s="73" t="s">
        <v>35</v>
      </c>
      <c r="E256" s="187" t="s">
        <v>352</v>
      </c>
      <c r="F256" s="187"/>
      <c r="G256" s="187"/>
      <c r="H256" s="187"/>
      <c r="I256" s="187"/>
      <c r="J256" s="79">
        <v>12414.99</v>
      </c>
      <c r="K256" s="79">
        <v>12000</v>
      </c>
      <c r="L256" s="79">
        <v>12000</v>
      </c>
      <c r="M256" s="79">
        <v>19875.27</v>
      </c>
      <c r="N256" s="45">
        <f t="shared" si="16"/>
        <v>160.09090623512384</v>
      </c>
      <c r="O256" s="45">
        <f aca="true" t="shared" si="17" ref="O256:O265">M256/L256*100</f>
        <v>165.62725</v>
      </c>
      <c r="P256" s="74"/>
      <c r="Q256" s="54"/>
    </row>
    <row r="257" spans="1:17" s="36" customFormat="1" ht="12" customHeight="1">
      <c r="A257" s="61"/>
      <c r="B257" s="61"/>
      <c r="C257" s="64">
        <v>3237</v>
      </c>
      <c r="D257" s="73" t="s">
        <v>48</v>
      </c>
      <c r="E257" s="187" t="s">
        <v>134</v>
      </c>
      <c r="F257" s="187"/>
      <c r="G257" s="187"/>
      <c r="H257" s="187"/>
      <c r="I257" s="187"/>
      <c r="J257" s="79">
        <v>16147.92</v>
      </c>
      <c r="K257" s="79">
        <v>0</v>
      </c>
      <c r="L257" s="79">
        <v>0</v>
      </c>
      <c r="M257" s="79">
        <v>0</v>
      </c>
      <c r="N257" s="45">
        <f t="shared" si="16"/>
        <v>0</v>
      </c>
      <c r="O257" s="45">
        <v>0</v>
      </c>
      <c r="P257" s="74"/>
      <c r="Q257" s="54"/>
    </row>
    <row r="258" spans="1:17" s="36" customFormat="1" ht="12" customHeight="1">
      <c r="A258" s="61"/>
      <c r="B258" s="61"/>
      <c r="C258" s="64">
        <v>3237</v>
      </c>
      <c r="D258" s="73" t="s">
        <v>35</v>
      </c>
      <c r="E258" s="187" t="s">
        <v>332</v>
      </c>
      <c r="F258" s="187"/>
      <c r="G258" s="187"/>
      <c r="H258" s="187"/>
      <c r="I258" s="187"/>
      <c r="J258" s="79">
        <v>28958.59</v>
      </c>
      <c r="K258" s="74">
        <v>30000</v>
      </c>
      <c r="L258" s="74">
        <v>30000</v>
      </c>
      <c r="M258" s="79">
        <v>25223.5</v>
      </c>
      <c r="N258" s="45">
        <f t="shared" si="16"/>
        <v>87.10196180131699</v>
      </c>
      <c r="O258" s="45">
        <f t="shared" si="17"/>
        <v>84.07833333333333</v>
      </c>
      <c r="P258" s="74"/>
      <c r="Q258" s="54"/>
    </row>
    <row r="259" spans="1:17" s="36" customFormat="1" ht="12" customHeight="1">
      <c r="A259" s="61"/>
      <c r="B259" s="61"/>
      <c r="C259" s="64">
        <v>3237</v>
      </c>
      <c r="D259" s="73" t="s">
        <v>36</v>
      </c>
      <c r="E259" s="187" t="s">
        <v>333</v>
      </c>
      <c r="F259" s="187"/>
      <c r="G259" s="187"/>
      <c r="H259" s="187"/>
      <c r="I259" s="187"/>
      <c r="J259" s="79">
        <v>120</v>
      </c>
      <c r="K259" s="79">
        <v>60000</v>
      </c>
      <c r="L259" s="79">
        <v>60000</v>
      </c>
      <c r="M259" s="79">
        <v>55920</v>
      </c>
      <c r="N259" s="45">
        <f t="shared" si="16"/>
        <v>46600</v>
      </c>
      <c r="O259" s="45">
        <f t="shared" si="17"/>
        <v>93.2</v>
      </c>
      <c r="P259" s="74"/>
      <c r="Q259" s="54"/>
    </row>
    <row r="260" spans="1:17" s="36" customFormat="1" ht="12" customHeight="1">
      <c r="A260" s="61"/>
      <c r="B260" s="61"/>
      <c r="C260" s="64">
        <v>3237</v>
      </c>
      <c r="D260" s="82" t="s">
        <v>35</v>
      </c>
      <c r="E260" s="187" t="s">
        <v>135</v>
      </c>
      <c r="F260" s="187"/>
      <c r="G260" s="187"/>
      <c r="H260" s="187"/>
      <c r="I260" s="187"/>
      <c r="J260" s="79">
        <v>14005</v>
      </c>
      <c r="K260" s="79">
        <v>150000</v>
      </c>
      <c r="L260" s="79">
        <v>150000</v>
      </c>
      <c r="M260" s="79">
        <v>95000</v>
      </c>
      <c r="N260" s="45">
        <f t="shared" si="16"/>
        <v>678.3291681542306</v>
      </c>
      <c r="O260" s="45">
        <f t="shared" si="17"/>
        <v>63.33333333333333</v>
      </c>
      <c r="P260" s="74"/>
      <c r="Q260" s="54"/>
    </row>
    <row r="261" spans="1:17" s="36" customFormat="1" ht="12" customHeight="1">
      <c r="A261" s="61"/>
      <c r="B261" s="61"/>
      <c r="C261" s="64">
        <v>3237</v>
      </c>
      <c r="D261" s="73" t="s">
        <v>35</v>
      </c>
      <c r="E261" s="187" t="s">
        <v>19</v>
      </c>
      <c r="F261" s="187"/>
      <c r="G261" s="187"/>
      <c r="H261" s="187"/>
      <c r="I261" s="187"/>
      <c r="J261" s="79">
        <v>48000</v>
      </c>
      <c r="K261" s="79">
        <v>60000</v>
      </c>
      <c r="L261" s="79">
        <v>60000</v>
      </c>
      <c r="M261" s="79">
        <v>60000</v>
      </c>
      <c r="N261" s="45">
        <f t="shared" si="16"/>
        <v>125</v>
      </c>
      <c r="O261" s="45">
        <f t="shared" si="17"/>
        <v>100</v>
      </c>
      <c r="P261" s="74"/>
      <c r="Q261" s="54"/>
    </row>
    <row r="262" spans="1:17" s="36" customFormat="1" ht="12" customHeight="1">
      <c r="A262" s="61"/>
      <c r="B262" s="61"/>
      <c r="C262" s="64">
        <v>3237</v>
      </c>
      <c r="D262" s="73" t="s">
        <v>35</v>
      </c>
      <c r="E262" s="187" t="s">
        <v>100</v>
      </c>
      <c r="F262" s="187"/>
      <c r="G262" s="187"/>
      <c r="H262" s="187"/>
      <c r="I262" s="187"/>
      <c r="J262" s="79">
        <v>79737.5</v>
      </c>
      <c r="K262" s="79">
        <v>100000</v>
      </c>
      <c r="L262" s="79">
        <v>100000</v>
      </c>
      <c r="M262" s="79">
        <v>119329.86</v>
      </c>
      <c r="N262" s="45">
        <f t="shared" si="16"/>
        <v>149.65337513716884</v>
      </c>
      <c r="O262" s="45">
        <f t="shared" si="17"/>
        <v>119.32986000000001</v>
      </c>
      <c r="P262" s="74"/>
      <c r="Q262" s="54"/>
    </row>
    <row r="263" spans="1:17" s="36" customFormat="1" ht="12" customHeight="1">
      <c r="A263" s="61"/>
      <c r="B263" s="61"/>
      <c r="C263" s="64"/>
      <c r="D263" s="73"/>
      <c r="E263" s="187"/>
      <c r="F263" s="187"/>
      <c r="G263" s="187"/>
      <c r="H263" s="187"/>
      <c r="I263" s="187"/>
      <c r="J263" s="79"/>
      <c r="K263" s="79"/>
      <c r="L263" s="79"/>
      <c r="M263" s="79"/>
      <c r="N263" s="45"/>
      <c r="O263" s="45"/>
      <c r="P263" s="74"/>
      <c r="Q263" s="54"/>
    </row>
    <row r="264" spans="1:17" s="36" customFormat="1" ht="12" customHeight="1">
      <c r="A264" s="61"/>
      <c r="B264" s="61"/>
      <c r="C264" s="64">
        <v>3238</v>
      </c>
      <c r="D264" s="73" t="s">
        <v>35</v>
      </c>
      <c r="E264" s="187" t="s">
        <v>309</v>
      </c>
      <c r="F264" s="187"/>
      <c r="G264" s="187"/>
      <c r="H264" s="187"/>
      <c r="I264" s="187"/>
      <c r="J264" s="79">
        <v>11190</v>
      </c>
      <c r="K264" s="79">
        <v>15000</v>
      </c>
      <c r="L264" s="79">
        <v>15000</v>
      </c>
      <c r="M264" s="79">
        <v>12180.64</v>
      </c>
      <c r="N264" s="45">
        <f t="shared" si="16"/>
        <v>108.85290437890973</v>
      </c>
      <c r="O264" s="45">
        <f t="shared" si="17"/>
        <v>81.20426666666665</v>
      </c>
      <c r="P264" s="74"/>
      <c r="Q264" s="54"/>
    </row>
    <row r="265" spans="1:17" s="36" customFormat="1" ht="12" customHeight="1">
      <c r="A265" s="61"/>
      <c r="B265" s="61"/>
      <c r="C265" s="64">
        <v>3239</v>
      </c>
      <c r="D265" s="73" t="s">
        <v>35</v>
      </c>
      <c r="E265" s="187" t="s">
        <v>310</v>
      </c>
      <c r="F265" s="187"/>
      <c r="G265" s="187"/>
      <c r="H265" s="187"/>
      <c r="I265" s="187"/>
      <c r="J265" s="79">
        <v>75740.02</v>
      </c>
      <c r="K265" s="79">
        <v>70000</v>
      </c>
      <c r="L265" s="79">
        <v>70000</v>
      </c>
      <c r="M265" s="79">
        <v>66216.36</v>
      </c>
      <c r="N265" s="45">
        <f t="shared" si="16"/>
        <v>87.42585491791526</v>
      </c>
      <c r="O265" s="45">
        <f t="shared" si="17"/>
        <v>94.5948</v>
      </c>
      <c r="P265" s="74"/>
      <c r="Q265" s="54"/>
    </row>
    <row r="266" spans="1:17" s="36" customFormat="1" ht="12" customHeight="1">
      <c r="A266" s="61"/>
      <c r="B266" s="61"/>
      <c r="C266" s="64"/>
      <c r="D266" s="73"/>
      <c r="E266" s="187"/>
      <c r="F266" s="187"/>
      <c r="G266" s="187"/>
      <c r="H266" s="187"/>
      <c r="I266" s="187"/>
      <c r="J266" s="79"/>
      <c r="K266" s="79"/>
      <c r="L266" s="79"/>
      <c r="M266" s="79"/>
      <c r="N266" s="79"/>
      <c r="O266" s="79"/>
      <c r="P266" s="74"/>
      <c r="Q266" s="54"/>
    </row>
    <row r="267" spans="2:15" s="36" customFormat="1" ht="12" customHeight="1">
      <c r="B267" s="55">
        <v>324</v>
      </c>
      <c r="C267" s="51"/>
      <c r="E267" s="188" t="s">
        <v>279</v>
      </c>
      <c r="F267" s="188"/>
      <c r="G267" s="188"/>
      <c r="H267" s="188"/>
      <c r="I267" s="188"/>
      <c r="J267" s="103">
        <f>SUM(J268)</f>
        <v>0</v>
      </c>
      <c r="K267" s="103">
        <f>SUM(K268)</f>
        <v>3000</v>
      </c>
      <c r="L267" s="103">
        <f>SUM(L268)</f>
        <v>3000</v>
      </c>
      <c r="M267" s="103">
        <f>SUM(M268)</f>
        <v>3000</v>
      </c>
      <c r="N267" s="43">
        <v>0</v>
      </c>
      <c r="O267" s="43">
        <f>M267/L267*100</f>
        <v>100</v>
      </c>
    </row>
    <row r="268" spans="3:15" s="36" customFormat="1" ht="12" customHeight="1">
      <c r="C268" s="51">
        <v>3241</v>
      </c>
      <c r="D268" s="82" t="s">
        <v>35</v>
      </c>
      <c r="E268" s="186" t="s">
        <v>350</v>
      </c>
      <c r="F268" s="186"/>
      <c r="G268" s="186"/>
      <c r="H268" s="186"/>
      <c r="I268" s="186"/>
      <c r="J268" s="74">
        <v>0</v>
      </c>
      <c r="K268" s="74">
        <v>3000</v>
      </c>
      <c r="L268" s="74">
        <v>3000</v>
      </c>
      <c r="M268" s="74">
        <v>3000</v>
      </c>
      <c r="N268" s="45">
        <v>0</v>
      </c>
      <c r="O268" s="45">
        <f>M268/L268*100</f>
        <v>100</v>
      </c>
    </row>
    <row r="269" spans="3:15" s="36" customFormat="1" ht="12" customHeight="1">
      <c r="C269" s="51"/>
      <c r="D269" s="57"/>
      <c r="E269" s="51"/>
      <c r="F269" s="51"/>
      <c r="G269" s="51"/>
      <c r="H269" s="51"/>
      <c r="I269" s="51"/>
      <c r="J269" s="74"/>
      <c r="K269" s="74"/>
      <c r="L269" s="74"/>
      <c r="M269" s="74"/>
      <c r="N269" s="45"/>
      <c r="O269" s="45"/>
    </row>
    <row r="270" spans="1:17" s="36" customFormat="1" ht="12" customHeight="1">
      <c r="A270" s="61"/>
      <c r="B270" s="71">
        <v>329</v>
      </c>
      <c r="C270" s="61"/>
      <c r="D270" s="73"/>
      <c r="E270" s="192" t="s">
        <v>311</v>
      </c>
      <c r="F270" s="192"/>
      <c r="G270" s="192"/>
      <c r="H270" s="192"/>
      <c r="I270" s="192"/>
      <c r="J270" s="72">
        <f>SUM(J271:J275)</f>
        <v>98546.41</v>
      </c>
      <c r="K270" s="72">
        <f>SUM(K271:K275)</f>
        <v>91970</v>
      </c>
      <c r="L270" s="72">
        <f>SUM(L271:L275)</f>
        <v>91970</v>
      </c>
      <c r="M270" s="72">
        <f>SUM(M271:M275)</f>
        <v>60650.46000000001</v>
      </c>
      <c r="N270" s="43">
        <f aca="true" t="shared" si="18" ref="N270:N275">M270/J270*100</f>
        <v>61.545073027013366</v>
      </c>
      <c r="O270" s="43">
        <f aca="true" t="shared" si="19" ref="O270:O275">M270/L270*100</f>
        <v>65.94591714689574</v>
      </c>
      <c r="P270" s="74"/>
      <c r="Q270" s="54"/>
    </row>
    <row r="271" spans="1:17" s="36" customFormat="1" ht="12" customHeight="1">
      <c r="A271" s="61"/>
      <c r="B271" s="61"/>
      <c r="C271" s="64">
        <v>3293</v>
      </c>
      <c r="D271" s="73" t="s">
        <v>35</v>
      </c>
      <c r="E271" s="187" t="s">
        <v>7</v>
      </c>
      <c r="F271" s="187"/>
      <c r="G271" s="187"/>
      <c r="H271" s="187"/>
      <c r="I271" s="187"/>
      <c r="J271" s="74">
        <v>61879.4</v>
      </c>
      <c r="K271" s="74">
        <v>60000</v>
      </c>
      <c r="L271" s="74">
        <v>60000</v>
      </c>
      <c r="M271" s="74">
        <v>34741.33</v>
      </c>
      <c r="N271" s="45">
        <f t="shared" si="18"/>
        <v>56.143611605800956</v>
      </c>
      <c r="O271" s="45">
        <f t="shared" si="19"/>
        <v>57.902216666666675</v>
      </c>
      <c r="P271" s="74"/>
      <c r="Q271" s="54"/>
    </row>
    <row r="272" spans="1:17" s="36" customFormat="1" ht="12" customHeight="1">
      <c r="A272" s="61"/>
      <c r="B272" s="61"/>
      <c r="C272" s="64">
        <v>3294</v>
      </c>
      <c r="D272" s="73" t="s">
        <v>35</v>
      </c>
      <c r="E272" s="187" t="s">
        <v>92</v>
      </c>
      <c r="F272" s="187"/>
      <c r="G272" s="187"/>
      <c r="H272" s="187"/>
      <c r="I272" s="187"/>
      <c r="J272" s="79">
        <v>14365.76</v>
      </c>
      <c r="K272" s="79">
        <v>15000</v>
      </c>
      <c r="L272" s="79">
        <v>15000</v>
      </c>
      <c r="M272" s="79">
        <v>15324.83</v>
      </c>
      <c r="N272" s="45">
        <f t="shared" si="18"/>
        <v>106.67608257412068</v>
      </c>
      <c r="O272" s="45">
        <f t="shared" si="19"/>
        <v>102.16553333333334</v>
      </c>
      <c r="P272" s="74"/>
      <c r="Q272" s="54"/>
    </row>
    <row r="273" spans="1:17" s="36" customFormat="1" ht="12" customHeight="1">
      <c r="A273" s="61"/>
      <c r="B273" s="61"/>
      <c r="C273" s="64">
        <v>3295</v>
      </c>
      <c r="D273" s="73" t="s">
        <v>35</v>
      </c>
      <c r="E273" s="187" t="s">
        <v>214</v>
      </c>
      <c r="F273" s="186"/>
      <c r="G273" s="186"/>
      <c r="H273" s="186"/>
      <c r="I273" s="186"/>
      <c r="J273" s="79">
        <v>9022.47</v>
      </c>
      <c r="K273" s="79">
        <v>2000</v>
      </c>
      <c r="L273" s="79">
        <v>2000</v>
      </c>
      <c r="M273" s="79">
        <v>140</v>
      </c>
      <c r="N273" s="45">
        <f t="shared" si="18"/>
        <v>1.5516815240172592</v>
      </c>
      <c r="O273" s="45">
        <f t="shared" si="19"/>
        <v>7.000000000000001</v>
      </c>
      <c r="P273" s="74"/>
      <c r="Q273" s="54"/>
    </row>
    <row r="274" spans="1:17" s="122" customFormat="1" ht="12" customHeight="1">
      <c r="A274" s="36"/>
      <c r="B274" s="36"/>
      <c r="C274" s="51">
        <v>3296</v>
      </c>
      <c r="D274" s="82" t="s">
        <v>35</v>
      </c>
      <c r="E274" s="186" t="s">
        <v>267</v>
      </c>
      <c r="F274" s="186"/>
      <c r="G274" s="186"/>
      <c r="H274" s="186"/>
      <c r="I274" s="186"/>
      <c r="J274" s="74">
        <v>645.3</v>
      </c>
      <c r="K274" s="74">
        <v>0</v>
      </c>
      <c r="L274" s="74">
        <v>0</v>
      </c>
      <c r="M274" s="74">
        <v>0</v>
      </c>
      <c r="N274" s="45">
        <f t="shared" si="18"/>
        <v>0</v>
      </c>
      <c r="O274" s="45">
        <v>0</v>
      </c>
      <c r="P274" s="123"/>
      <c r="Q274" s="126"/>
    </row>
    <row r="275" spans="1:17" s="36" customFormat="1" ht="12" customHeight="1">
      <c r="A275" s="61"/>
      <c r="B275" s="61"/>
      <c r="C275" s="64">
        <v>3299</v>
      </c>
      <c r="D275" s="73" t="s">
        <v>35</v>
      </c>
      <c r="E275" s="187" t="s">
        <v>6</v>
      </c>
      <c r="F275" s="187"/>
      <c r="G275" s="187"/>
      <c r="H275" s="187"/>
      <c r="I275" s="187"/>
      <c r="J275" s="79">
        <v>12633.48</v>
      </c>
      <c r="K275" s="79">
        <v>14970</v>
      </c>
      <c r="L275" s="79">
        <v>14970</v>
      </c>
      <c r="M275" s="79">
        <v>10444.3</v>
      </c>
      <c r="N275" s="45">
        <f t="shared" si="18"/>
        <v>82.67159959092822</v>
      </c>
      <c r="O275" s="45">
        <f t="shared" si="19"/>
        <v>69.76820307281228</v>
      </c>
      <c r="P275" s="74"/>
      <c r="Q275" s="54"/>
    </row>
    <row r="276" spans="1:17" s="36" customFormat="1" ht="12" customHeight="1">
      <c r="A276" s="71"/>
      <c r="B276" s="61"/>
      <c r="C276" s="61"/>
      <c r="D276" s="61"/>
      <c r="E276" s="187"/>
      <c r="F276" s="187"/>
      <c r="G276" s="187"/>
      <c r="H276" s="187"/>
      <c r="I276" s="187"/>
      <c r="J276" s="79"/>
      <c r="K276" s="79"/>
      <c r="L276" s="79"/>
      <c r="M276" s="79"/>
      <c r="N276" s="79"/>
      <c r="O276" s="79"/>
      <c r="P276" s="74"/>
      <c r="Q276" s="54"/>
    </row>
    <row r="277" spans="1:17" s="36" customFormat="1" ht="12" customHeight="1">
      <c r="A277" s="153">
        <v>34</v>
      </c>
      <c r="B277" s="154"/>
      <c r="C277" s="154"/>
      <c r="D277" s="154"/>
      <c r="E277" s="197" t="s">
        <v>313</v>
      </c>
      <c r="F277" s="197"/>
      <c r="G277" s="197"/>
      <c r="H277" s="197"/>
      <c r="I277" s="197"/>
      <c r="J277" s="155">
        <f>J279</f>
        <v>5075.509999999999</v>
      </c>
      <c r="K277" s="155">
        <f>K279</f>
        <v>6000</v>
      </c>
      <c r="L277" s="155">
        <f>L279</f>
        <v>6000</v>
      </c>
      <c r="M277" s="155">
        <f>M279</f>
        <v>5504.94</v>
      </c>
      <c r="N277" s="155">
        <f>M277/J277*100</f>
        <v>108.46082462649073</v>
      </c>
      <c r="O277" s="146">
        <f>M277/L277*100</f>
        <v>91.749</v>
      </c>
      <c r="P277" s="74"/>
      <c r="Q277" s="54"/>
    </row>
    <row r="278" spans="1:17" s="36" customFormat="1" ht="12" customHeight="1">
      <c r="A278" s="61"/>
      <c r="B278" s="61"/>
      <c r="C278" s="61"/>
      <c r="D278" s="61"/>
      <c r="E278" s="187"/>
      <c r="F278" s="187"/>
      <c r="G278" s="187"/>
      <c r="H278" s="187"/>
      <c r="I278" s="187"/>
      <c r="J278" s="79"/>
      <c r="K278" s="79"/>
      <c r="L278" s="79"/>
      <c r="M278" s="79"/>
      <c r="N278" s="79"/>
      <c r="O278" s="79"/>
      <c r="P278" s="74"/>
      <c r="Q278" s="54"/>
    </row>
    <row r="279" spans="1:17" s="36" customFormat="1" ht="12" customHeight="1">
      <c r="A279" s="61"/>
      <c r="B279" s="71">
        <v>343</v>
      </c>
      <c r="C279" s="64"/>
      <c r="D279" s="73"/>
      <c r="E279" s="192" t="s">
        <v>334</v>
      </c>
      <c r="F279" s="192"/>
      <c r="G279" s="192"/>
      <c r="H279" s="192"/>
      <c r="I279" s="192"/>
      <c r="J279" s="72">
        <f>SUM(J280:J282)</f>
        <v>5075.509999999999</v>
      </c>
      <c r="K279" s="72">
        <f>SUM(K280:K282)</f>
        <v>6000</v>
      </c>
      <c r="L279" s="72">
        <f>SUM(L280:L282)</f>
        <v>6000</v>
      </c>
      <c r="M279" s="72">
        <f>SUM(M280:M282)</f>
        <v>5504.94</v>
      </c>
      <c r="N279" s="43">
        <f>M279/J279*100</f>
        <v>108.46082462649073</v>
      </c>
      <c r="O279" s="43">
        <f>M279/L279*100</f>
        <v>91.749</v>
      </c>
      <c r="P279" s="74"/>
      <c r="Q279" s="54"/>
    </row>
    <row r="280" spans="1:17" s="36" customFormat="1" ht="12" customHeight="1">
      <c r="A280" s="61"/>
      <c r="B280" s="61"/>
      <c r="C280" s="64">
        <v>3431</v>
      </c>
      <c r="D280" s="73" t="s">
        <v>35</v>
      </c>
      <c r="E280" s="187" t="s">
        <v>314</v>
      </c>
      <c r="F280" s="187"/>
      <c r="G280" s="187"/>
      <c r="H280" s="187"/>
      <c r="I280" s="187"/>
      <c r="J280" s="79">
        <v>4679.23</v>
      </c>
      <c r="K280" s="79">
        <v>5500</v>
      </c>
      <c r="L280" s="79">
        <v>5500</v>
      </c>
      <c r="M280" s="79">
        <v>5504.94</v>
      </c>
      <c r="N280" s="45">
        <f>M280/J280*100</f>
        <v>117.64627940921903</v>
      </c>
      <c r="O280" s="45">
        <f>M280/L280*100</f>
        <v>100.08981818181817</v>
      </c>
      <c r="P280" s="74"/>
      <c r="Q280" s="54"/>
    </row>
    <row r="281" spans="1:17" s="36" customFormat="1" ht="12" customHeight="1">
      <c r="A281" s="61"/>
      <c r="B281" s="61"/>
      <c r="C281" s="64">
        <v>3433</v>
      </c>
      <c r="D281" s="82" t="s">
        <v>353</v>
      </c>
      <c r="E281" s="187" t="s">
        <v>93</v>
      </c>
      <c r="F281" s="187"/>
      <c r="G281" s="187"/>
      <c r="H281" s="187"/>
      <c r="I281" s="187"/>
      <c r="J281" s="79">
        <v>46.28</v>
      </c>
      <c r="K281" s="79">
        <v>500</v>
      </c>
      <c r="L281" s="79">
        <v>500</v>
      </c>
      <c r="M281" s="79">
        <v>0</v>
      </c>
      <c r="N281" s="45">
        <f>M281/J281*100</f>
        <v>0</v>
      </c>
      <c r="O281" s="45">
        <f>M281/L281*100</f>
        <v>0</v>
      </c>
      <c r="P281" s="74"/>
      <c r="Q281" s="54"/>
    </row>
    <row r="282" spans="1:17" s="122" customFormat="1" ht="12" customHeight="1">
      <c r="A282" s="36"/>
      <c r="B282" s="36"/>
      <c r="C282" s="51">
        <v>3434</v>
      </c>
      <c r="D282" s="82" t="s">
        <v>35</v>
      </c>
      <c r="E282" s="186" t="s">
        <v>268</v>
      </c>
      <c r="F282" s="186"/>
      <c r="G282" s="186"/>
      <c r="H282" s="186"/>
      <c r="I282" s="186"/>
      <c r="J282" s="74">
        <v>350</v>
      </c>
      <c r="K282" s="74">
        <v>0</v>
      </c>
      <c r="L282" s="74">
        <v>0</v>
      </c>
      <c r="M282" s="74">
        <v>0</v>
      </c>
      <c r="N282" s="45">
        <f>M282/J282*100</f>
        <v>0</v>
      </c>
      <c r="O282" s="45">
        <v>0</v>
      </c>
      <c r="P282" s="123"/>
      <c r="Q282" s="126"/>
    </row>
    <row r="283" spans="1:17" s="36" customFormat="1" ht="12" customHeight="1">
      <c r="A283" s="61"/>
      <c r="B283" s="61"/>
      <c r="C283" s="64"/>
      <c r="D283" s="73"/>
      <c r="E283" s="187"/>
      <c r="F283" s="187"/>
      <c r="G283" s="187"/>
      <c r="H283" s="187"/>
      <c r="I283" s="187"/>
      <c r="J283" s="79"/>
      <c r="K283" s="79"/>
      <c r="L283" s="79"/>
      <c r="M283" s="79"/>
      <c r="N283" s="79"/>
      <c r="O283" s="79"/>
      <c r="P283" s="74"/>
      <c r="Q283" s="54"/>
    </row>
    <row r="284" spans="1:17" s="36" customFormat="1" ht="12" customHeight="1">
      <c r="A284" s="149">
        <v>36</v>
      </c>
      <c r="B284" s="150"/>
      <c r="C284" s="150"/>
      <c r="D284" s="150"/>
      <c r="E284" s="190" t="s">
        <v>178</v>
      </c>
      <c r="F284" s="190"/>
      <c r="G284" s="190"/>
      <c r="H284" s="190"/>
      <c r="I284" s="190"/>
      <c r="J284" s="151">
        <f>SUM(J286+J292)</f>
        <v>94668.73</v>
      </c>
      <c r="K284" s="151">
        <f>SUM(K286+K292)</f>
        <v>20000</v>
      </c>
      <c r="L284" s="151">
        <f>SUM(L286+L292)</f>
        <v>20000</v>
      </c>
      <c r="M284" s="151">
        <f>SUM(M286+M292)</f>
        <v>13462.5</v>
      </c>
      <c r="N284" s="155">
        <f>M284/J284*100</f>
        <v>14.220640754344121</v>
      </c>
      <c r="O284" s="146">
        <f>M284/L284*100</f>
        <v>67.3125</v>
      </c>
      <c r="P284" s="74"/>
      <c r="Q284" s="54"/>
    </row>
    <row r="285" spans="5:17" s="36" customFormat="1" ht="12" customHeight="1">
      <c r="E285" s="186"/>
      <c r="F285" s="186"/>
      <c r="G285" s="186"/>
      <c r="H285" s="186"/>
      <c r="I285" s="186"/>
      <c r="J285" s="74"/>
      <c r="K285" s="74"/>
      <c r="L285" s="74"/>
      <c r="M285" s="74"/>
      <c r="N285" s="74"/>
      <c r="O285" s="74"/>
      <c r="P285" s="74"/>
      <c r="Q285" s="54"/>
    </row>
    <row r="286" spans="2:17" s="36" customFormat="1" ht="12" customHeight="1">
      <c r="B286" s="58">
        <v>363</v>
      </c>
      <c r="C286" s="51"/>
      <c r="E286" s="188" t="s">
        <v>180</v>
      </c>
      <c r="F286" s="188"/>
      <c r="G286" s="188"/>
      <c r="H286" s="188"/>
      <c r="I286" s="188"/>
      <c r="J286" s="103">
        <f>SUM(J287:J290)</f>
        <v>94668.73</v>
      </c>
      <c r="K286" s="103">
        <f>SUM(K287+K288+K290,K289)</f>
        <v>20000</v>
      </c>
      <c r="L286" s="103">
        <f>SUM(L287+L288+L290,L289)</f>
        <v>20000</v>
      </c>
      <c r="M286" s="103">
        <f>SUM(M287+M288)</f>
        <v>0</v>
      </c>
      <c r="N286" s="43">
        <f>M286/J286*100</f>
        <v>0</v>
      </c>
      <c r="O286" s="43">
        <f>M286/L286*100</f>
        <v>0</v>
      </c>
      <c r="P286" s="74"/>
      <c r="Q286" s="54"/>
    </row>
    <row r="287" spans="3:17" s="36" customFormat="1" ht="12" customHeight="1">
      <c r="C287" s="51">
        <v>3631</v>
      </c>
      <c r="D287" s="82" t="s">
        <v>35</v>
      </c>
      <c r="E287" s="186" t="s">
        <v>179</v>
      </c>
      <c r="F287" s="186"/>
      <c r="G287" s="186"/>
      <c r="H287" s="186"/>
      <c r="I287" s="186"/>
      <c r="J287" s="74">
        <v>10141.25</v>
      </c>
      <c r="K287" s="74">
        <v>10000</v>
      </c>
      <c r="L287" s="74">
        <v>10000</v>
      </c>
      <c r="M287" s="74">
        <v>0</v>
      </c>
      <c r="N287" s="45">
        <f>M287/J287*100</f>
        <v>0</v>
      </c>
      <c r="O287" s="45">
        <f>M287/L287*100</f>
        <v>0</v>
      </c>
      <c r="P287" s="74"/>
      <c r="Q287" s="54"/>
    </row>
    <row r="288" spans="3:17" s="36" customFormat="1" ht="12" customHeight="1">
      <c r="C288" s="51">
        <v>3632</v>
      </c>
      <c r="D288" s="82" t="s">
        <v>36</v>
      </c>
      <c r="E288" s="186" t="s">
        <v>347</v>
      </c>
      <c r="F288" s="186"/>
      <c r="G288" s="186"/>
      <c r="H288" s="186"/>
      <c r="I288" s="186"/>
      <c r="J288" s="74">
        <v>15000</v>
      </c>
      <c r="K288" s="74">
        <v>0</v>
      </c>
      <c r="L288" s="74">
        <v>0</v>
      </c>
      <c r="M288" s="74">
        <v>0</v>
      </c>
      <c r="N288" s="48">
        <f>M288/J288*100</f>
        <v>0</v>
      </c>
      <c r="O288" s="48">
        <v>0</v>
      </c>
      <c r="P288" s="74"/>
      <c r="Q288" s="54"/>
    </row>
    <row r="289" spans="3:17" s="36" customFormat="1" ht="12" customHeight="1">
      <c r="C289" s="51">
        <v>3632</v>
      </c>
      <c r="D289" s="82" t="s">
        <v>36</v>
      </c>
      <c r="E289" s="186" t="s">
        <v>348</v>
      </c>
      <c r="F289" s="186"/>
      <c r="G289" s="186"/>
      <c r="H289" s="186"/>
      <c r="I289" s="186"/>
      <c r="J289" s="74">
        <v>6640.31</v>
      </c>
      <c r="K289" s="74">
        <v>0</v>
      </c>
      <c r="L289" s="74">
        <v>0</v>
      </c>
      <c r="M289" s="74">
        <v>0</v>
      </c>
      <c r="N289" s="48">
        <f>M289/J289*100</f>
        <v>0</v>
      </c>
      <c r="O289" s="48">
        <v>0</v>
      </c>
      <c r="Q289" s="54"/>
    </row>
    <row r="290" spans="3:17" s="36" customFormat="1" ht="12" customHeight="1">
      <c r="C290" s="51">
        <v>3632</v>
      </c>
      <c r="D290" s="82" t="s">
        <v>47</v>
      </c>
      <c r="E290" s="186" t="s">
        <v>275</v>
      </c>
      <c r="F290" s="186"/>
      <c r="G290" s="186"/>
      <c r="H290" s="186"/>
      <c r="I290" s="186"/>
      <c r="J290" s="74">
        <v>62887.17</v>
      </c>
      <c r="K290" s="74">
        <v>10000</v>
      </c>
      <c r="L290" s="74">
        <v>10000</v>
      </c>
      <c r="M290" s="74">
        <v>0</v>
      </c>
      <c r="N290" s="48">
        <f>M290/J290*100</f>
        <v>0</v>
      </c>
      <c r="O290" s="48">
        <f>M290/L290*100</f>
        <v>0</v>
      </c>
      <c r="P290" s="74"/>
      <c r="Q290" s="54"/>
    </row>
    <row r="291" spans="3:17" s="36" customFormat="1" ht="12" customHeight="1">
      <c r="C291" s="51"/>
      <c r="D291" s="82"/>
      <c r="E291" s="51"/>
      <c r="F291" s="51"/>
      <c r="G291" s="51"/>
      <c r="H291" s="51"/>
      <c r="I291" s="51"/>
      <c r="J291" s="74"/>
      <c r="K291" s="74"/>
      <c r="L291" s="74"/>
      <c r="M291" s="74"/>
      <c r="N291" s="48"/>
      <c r="O291" s="48"/>
      <c r="Q291" s="54"/>
    </row>
    <row r="292" spans="1:17" s="122" customFormat="1" ht="12" customHeight="1">
      <c r="A292" s="36"/>
      <c r="B292" s="58">
        <v>366</v>
      </c>
      <c r="C292" s="51"/>
      <c r="D292" s="82"/>
      <c r="E292" s="212" t="s">
        <v>356</v>
      </c>
      <c r="F292" s="212"/>
      <c r="G292" s="212"/>
      <c r="H292" s="212"/>
      <c r="I292" s="212"/>
      <c r="J292" s="103">
        <f>SUM(J293)</f>
        <v>0</v>
      </c>
      <c r="K292" s="103">
        <f>SUM(K293)</f>
        <v>0</v>
      </c>
      <c r="L292" s="103">
        <f>SUM(L293)</f>
        <v>0</v>
      </c>
      <c r="M292" s="103">
        <f>SUM(M293)</f>
        <v>13462.5</v>
      </c>
      <c r="N292" s="49">
        <v>0</v>
      </c>
      <c r="O292" s="49">
        <v>0</v>
      </c>
      <c r="Q292" s="126"/>
    </row>
    <row r="293" spans="1:17" s="122" customFormat="1" ht="12" customHeight="1">
      <c r="A293" s="36"/>
      <c r="B293" s="36"/>
      <c r="C293" s="51">
        <v>3661</v>
      </c>
      <c r="D293" s="82" t="s">
        <v>44</v>
      </c>
      <c r="E293" s="264" t="s">
        <v>355</v>
      </c>
      <c r="F293" s="264"/>
      <c r="G293" s="264"/>
      <c r="H293" s="264"/>
      <c r="I293" s="264"/>
      <c r="J293" s="48">
        <v>0</v>
      </c>
      <c r="K293" s="121">
        <v>0</v>
      </c>
      <c r="L293" s="121">
        <v>0</v>
      </c>
      <c r="M293" s="48">
        <v>13462.5</v>
      </c>
      <c r="N293" s="48">
        <v>0</v>
      </c>
      <c r="O293" s="48">
        <v>0</v>
      </c>
      <c r="Q293" s="126"/>
    </row>
    <row r="294" spans="3:17" s="36" customFormat="1" ht="12" customHeight="1">
      <c r="C294" s="51"/>
      <c r="D294" s="82"/>
      <c r="E294" s="51"/>
      <c r="F294" s="51"/>
      <c r="G294" s="51"/>
      <c r="H294" s="51"/>
      <c r="I294" s="51"/>
      <c r="J294" s="74"/>
      <c r="K294" s="74"/>
      <c r="L294" s="74"/>
      <c r="M294" s="74"/>
      <c r="N294" s="74"/>
      <c r="O294" s="74"/>
      <c r="P294" s="74"/>
      <c r="Q294" s="54"/>
    </row>
    <row r="295" spans="1:17" s="36" customFormat="1" ht="12" customHeight="1">
      <c r="A295" s="153">
        <v>38</v>
      </c>
      <c r="B295" s="154"/>
      <c r="C295" s="154"/>
      <c r="D295" s="154"/>
      <c r="E295" s="197" t="s">
        <v>8</v>
      </c>
      <c r="F295" s="197"/>
      <c r="G295" s="197"/>
      <c r="H295" s="197"/>
      <c r="I295" s="197"/>
      <c r="J295" s="155">
        <f>J297</f>
        <v>0</v>
      </c>
      <c r="K295" s="155">
        <f>K297</f>
        <v>5000</v>
      </c>
      <c r="L295" s="155">
        <f>L297</f>
        <v>5000</v>
      </c>
      <c r="M295" s="155">
        <f>M297</f>
        <v>91685.18</v>
      </c>
      <c r="N295" s="155">
        <v>0</v>
      </c>
      <c r="O295" s="146">
        <f>M295/L295*100</f>
        <v>1833.7035999999998</v>
      </c>
      <c r="P295" s="74"/>
      <c r="Q295" s="54"/>
    </row>
    <row r="296" spans="1:17" s="36" customFormat="1" ht="12" customHeight="1">
      <c r="A296" s="71"/>
      <c r="B296" s="61"/>
      <c r="C296" s="61"/>
      <c r="D296" s="61"/>
      <c r="E296" s="192"/>
      <c r="F296" s="192"/>
      <c r="G296" s="192"/>
      <c r="H296" s="192"/>
      <c r="I296" s="192"/>
      <c r="J296" s="43"/>
      <c r="K296" s="43"/>
      <c r="L296" s="43"/>
      <c r="M296" s="43"/>
      <c r="N296" s="43"/>
      <c r="O296" s="43"/>
      <c r="P296" s="74"/>
      <c r="Q296" s="54"/>
    </row>
    <row r="297" spans="1:17" s="36" customFormat="1" ht="12" customHeight="1">
      <c r="A297" s="61"/>
      <c r="B297" s="71">
        <v>383</v>
      </c>
      <c r="C297" s="61"/>
      <c r="D297" s="61"/>
      <c r="E297" s="192" t="s">
        <v>174</v>
      </c>
      <c r="F297" s="192"/>
      <c r="G297" s="192"/>
      <c r="H297" s="192"/>
      <c r="I297" s="192"/>
      <c r="J297" s="72">
        <f>J298</f>
        <v>0</v>
      </c>
      <c r="K297" s="72">
        <f>K298</f>
        <v>5000</v>
      </c>
      <c r="L297" s="72">
        <f>L298</f>
        <v>5000</v>
      </c>
      <c r="M297" s="72">
        <f>M298</f>
        <v>91685.18</v>
      </c>
      <c r="N297" s="43">
        <v>0</v>
      </c>
      <c r="O297" s="43">
        <f>M297/L297*100</f>
        <v>1833.7035999999998</v>
      </c>
      <c r="P297" s="74"/>
      <c r="Q297" s="54"/>
    </row>
    <row r="298" spans="1:17" s="36" customFormat="1" ht="12" customHeight="1">
      <c r="A298" s="61"/>
      <c r="B298" s="71"/>
      <c r="C298" s="64">
        <v>3831</v>
      </c>
      <c r="D298" s="73" t="s">
        <v>45</v>
      </c>
      <c r="E298" s="187" t="s">
        <v>175</v>
      </c>
      <c r="F298" s="187"/>
      <c r="G298" s="187"/>
      <c r="H298" s="187"/>
      <c r="I298" s="187"/>
      <c r="J298" s="74">
        <v>0</v>
      </c>
      <c r="K298" s="74">
        <v>5000</v>
      </c>
      <c r="L298" s="74">
        <v>5000</v>
      </c>
      <c r="M298" s="74">
        <v>91685.18</v>
      </c>
      <c r="N298" s="45">
        <v>0</v>
      </c>
      <c r="O298" s="45">
        <f>M298/L298*100</f>
        <v>1833.7035999999998</v>
      </c>
      <c r="P298" s="74"/>
      <c r="Q298" s="54"/>
    </row>
    <row r="299" spans="3:17" s="36" customFormat="1" ht="12" customHeight="1">
      <c r="C299" s="51"/>
      <c r="D299" s="82"/>
      <c r="E299" s="51"/>
      <c r="F299" s="51"/>
      <c r="G299" s="51"/>
      <c r="H299" s="51"/>
      <c r="I299" s="51"/>
      <c r="J299" s="74"/>
      <c r="K299" s="74"/>
      <c r="L299" s="74"/>
      <c r="M299" s="74"/>
      <c r="N299" s="74"/>
      <c r="O299" s="74"/>
      <c r="P299" s="74"/>
      <c r="Q299" s="54"/>
    </row>
    <row r="300" spans="1:17" s="36" customFormat="1" ht="12" customHeight="1">
      <c r="A300" s="61"/>
      <c r="B300" s="195" t="s">
        <v>83</v>
      </c>
      <c r="C300" s="214"/>
      <c r="D300" s="214"/>
      <c r="E300" s="61" t="s">
        <v>223</v>
      </c>
      <c r="F300" s="217" t="s">
        <v>103</v>
      </c>
      <c r="G300" s="217"/>
      <c r="H300" s="217"/>
      <c r="I300" s="217"/>
      <c r="J300" s="79">
        <f>J302</f>
        <v>281681.34</v>
      </c>
      <c r="K300" s="79">
        <f>K302</f>
        <v>202000</v>
      </c>
      <c r="L300" s="79">
        <f>L302</f>
        <v>202000</v>
      </c>
      <c r="M300" s="79">
        <f>M302</f>
        <v>144635</v>
      </c>
      <c r="N300" s="45">
        <f>M300/J300*100</f>
        <v>51.34702923523439</v>
      </c>
      <c r="O300" s="45">
        <f>M300/L300*100</f>
        <v>71.60148514851485</v>
      </c>
      <c r="P300" s="74"/>
      <c r="Q300" s="54"/>
    </row>
    <row r="301" spans="1:17" s="36" customFormat="1" ht="12" customHeight="1">
      <c r="A301" s="61"/>
      <c r="B301" s="195" t="s">
        <v>53</v>
      </c>
      <c r="C301" s="195"/>
      <c r="D301" s="195"/>
      <c r="E301" s="204" t="s">
        <v>200</v>
      </c>
      <c r="F301" s="204"/>
      <c r="G301" s="204"/>
      <c r="H301" s="204"/>
      <c r="I301" s="204"/>
      <c r="J301" s="79"/>
      <c r="K301" s="79"/>
      <c r="L301" s="79"/>
      <c r="M301" s="79"/>
      <c r="N301" s="79"/>
      <c r="O301" s="79"/>
      <c r="P301" s="74"/>
      <c r="Q301" s="54"/>
    </row>
    <row r="302" spans="1:17" s="36" customFormat="1" ht="12" customHeight="1">
      <c r="A302" s="153">
        <v>42</v>
      </c>
      <c r="B302" s="154"/>
      <c r="C302" s="156"/>
      <c r="D302" s="156"/>
      <c r="E302" s="197" t="s">
        <v>335</v>
      </c>
      <c r="F302" s="197"/>
      <c r="G302" s="197"/>
      <c r="H302" s="197"/>
      <c r="I302" s="197"/>
      <c r="J302" s="155">
        <f>SUM(J304+J309)</f>
        <v>281681.34</v>
      </c>
      <c r="K302" s="155">
        <f>SUM(K304+K309)</f>
        <v>202000</v>
      </c>
      <c r="L302" s="155">
        <f>SUM(L304+L309)</f>
        <v>202000</v>
      </c>
      <c r="M302" s="155">
        <f>SUM(M304+M309)</f>
        <v>144635</v>
      </c>
      <c r="N302" s="155">
        <f>M302/J302*100</f>
        <v>51.34702923523439</v>
      </c>
      <c r="O302" s="146">
        <f>M302/L302*100</f>
        <v>71.60148514851485</v>
      </c>
      <c r="P302" s="74"/>
      <c r="Q302" s="54"/>
    </row>
    <row r="303" spans="1:17" s="36" customFormat="1" ht="12" customHeight="1">
      <c r="A303" s="61"/>
      <c r="B303" s="61"/>
      <c r="C303" s="61"/>
      <c r="D303" s="61"/>
      <c r="E303" s="187"/>
      <c r="F303" s="187"/>
      <c r="G303" s="187"/>
      <c r="H303" s="187"/>
      <c r="I303" s="187"/>
      <c r="J303" s="72"/>
      <c r="K303" s="72"/>
      <c r="L303" s="72"/>
      <c r="M303" s="72"/>
      <c r="N303" s="72"/>
      <c r="O303" s="72"/>
      <c r="P303" s="74"/>
      <c r="Q303" s="54"/>
    </row>
    <row r="304" spans="1:17" s="36" customFormat="1" ht="12" customHeight="1">
      <c r="A304" s="40"/>
      <c r="B304" s="71">
        <v>422</v>
      </c>
      <c r="C304" s="71"/>
      <c r="D304" s="71"/>
      <c r="E304" s="192" t="s">
        <v>12</v>
      </c>
      <c r="F304" s="192"/>
      <c r="G304" s="192"/>
      <c r="H304" s="192"/>
      <c r="I304" s="192"/>
      <c r="J304" s="72">
        <f>SUM(J305:J307)</f>
        <v>281681.34</v>
      </c>
      <c r="K304" s="72">
        <f>SUM(K305:K307)</f>
        <v>132000</v>
      </c>
      <c r="L304" s="72">
        <f>SUM(L305:L307)</f>
        <v>132000</v>
      </c>
      <c r="M304" s="72">
        <f>SUM(M305:M307)</f>
        <v>75059</v>
      </c>
      <c r="N304" s="43">
        <f>M304/J304*100</f>
        <v>26.64677752527022</v>
      </c>
      <c r="O304" s="43">
        <f>M304/L304*100</f>
        <v>56.86287878787879</v>
      </c>
      <c r="P304" s="74"/>
      <c r="Q304" s="54"/>
    </row>
    <row r="305" spans="1:17" s="36" customFormat="1" ht="12" customHeight="1">
      <c r="A305" s="40"/>
      <c r="B305" s="71"/>
      <c r="C305" s="64">
        <v>4221</v>
      </c>
      <c r="D305" s="73" t="s">
        <v>35</v>
      </c>
      <c r="E305" s="187" t="s">
        <v>323</v>
      </c>
      <c r="F305" s="187"/>
      <c r="G305" s="187"/>
      <c r="H305" s="187"/>
      <c r="I305" s="187"/>
      <c r="J305" s="79">
        <v>6624</v>
      </c>
      <c r="K305" s="79">
        <v>10000</v>
      </c>
      <c r="L305" s="79">
        <v>10000</v>
      </c>
      <c r="M305" s="79">
        <v>5375</v>
      </c>
      <c r="N305" s="45">
        <f>M305/J305*100</f>
        <v>81.14432367149759</v>
      </c>
      <c r="O305" s="45">
        <f>M305/L305*100</f>
        <v>53.75</v>
      </c>
      <c r="P305" s="74"/>
      <c r="Q305" s="54"/>
    </row>
    <row r="306" spans="1:17" s="36" customFormat="1" ht="12" customHeight="1">
      <c r="A306" s="40"/>
      <c r="B306" s="71"/>
      <c r="C306" s="64">
        <v>4222</v>
      </c>
      <c r="D306" s="73" t="s">
        <v>35</v>
      </c>
      <c r="E306" s="209" t="s">
        <v>183</v>
      </c>
      <c r="F306" s="209"/>
      <c r="G306" s="209"/>
      <c r="H306" s="209"/>
      <c r="I306" s="209"/>
      <c r="J306" s="45">
        <v>2339.95</v>
      </c>
      <c r="K306" s="79">
        <v>2000</v>
      </c>
      <c r="L306" s="79">
        <v>2000</v>
      </c>
      <c r="M306" s="45">
        <v>5664</v>
      </c>
      <c r="N306" s="45">
        <f>M306/J306*100</f>
        <v>242.0564541977393</v>
      </c>
      <c r="O306" s="45">
        <f>M306/L306*100</f>
        <v>283.2</v>
      </c>
      <c r="P306" s="74"/>
      <c r="Q306" s="54"/>
    </row>
    <row r="307" spans="1:17" s="36" customFormat="1" ht="12" customHeight="1">
      <c r="A307" s="40"/>
      <c r="B307" s="71"/>
      <c r="C307" s="64">
        <v>4227</v>
      </c>
      <c r="D307" s="73" t="s">
        <v>48</v>
      </c>
      <c r="E307" s="209" t="s">
        <v>264</v>
      </c>
      <c r="F307" s="186"/>
      <c r="G307" s="186"/>
      <c r="H307" s="186"/>
      <c r="I307" s="186"/>
      <c r="J307" s="45">
        <v>272717.39</v>
      </c>
      <c r="K307" s="79">
        <v>120000</v>
      </c>
      <c r="L307" s="79">
        <v>120000</v>
      </c>
      <c r="M307" s="45">
        <v>64020</v>
      </c>
      <c r="N307" s="45">
        <f>M307/J307*100</f>
        <v>23.474850650338063</v>
      </c>
      <c r="O307" s="45">
        <f>M307/L307*100</f>
        <v>53.349999999999994</v>
      </c>
      <c r="P307" s="74"/>
      <c r="Q307" s="54"/>
    </row>
    <row r="308" spans="1:17" s="36" customFormat="1" ht="12" customHeight="1">
      <c r="A308" s="40"/>
      <c r="B308" s="71"/>
      <c r="C308" s="64"/>
      <c r="D308" s="73"/>
      <c r="E308" s="209"/>
      <c r="F308" s="209"/>
      <c r="G308" s="209"/>
      <c r="H308" s="209"/>
      <c r="I308" s="209"/>
      <c r="J308" s="45"/>
      <c r="K308" s="79"/>
      <c r="L308" s="79"/>
      <c r="M308" s="45"/>
      <c r="N308" s="79"/>
      <c r="O308" s="79"/>
      <c r="P308" s="74"/>
      <c r="Q308" s="54"/>
    </row>
    <row r="309" spans="1:17" s="36" customFormat="1" ht="12" customHeight="1">
      <c r="A309" s="40"/>
      <c r="B309" s="71">
        <v>426</v>
      </c>
      <c r="C309" s="62"/>
      <c r="D309" s="83"/>
      <c r="E309" s="216" t="s">
        <v>194</v>
      </c>
      <c r="F309" s="216"/>
      <c r="G309" s="216"/>
      <c r="H309" s="216"/>
      <c r="I309" s="216"/>
      <c r="J309" s="72">
        <f>SUM(J310:J310)</f>
        <v>0</v>
      </c>
      <c r="K309" s="72">
        <f>SUM(K310:K310)</f>
        <v>70000</v>
      </c>
      <c r="L309" s="72">
        <f>SUM(L310:L310)</f>
        <v>70000</v>
      </c>
      <c r="M309" s="72">
        <f>SUM(M310:M310)</f>
        <v>69576</v>
      </c>
      <c r="N309" s="43">
        <v>0</v>
      </c>
      <c r="O309" s="43">
        <f>M309/L309*100</f>
        <v>99.39428571428572</v>
      </c>
      <c r="P309" s="74"/>
      <c r="Q309" s="54"/>
    </row>
    <row r="310" spans="1:17" s="36" customFormat="1" ht="12" customHeight="1">
      <c r="A310" s="40"/>
      <c r="B310" s="71"/>
      <c r="C310" s="64">
        <v>4263</v>
      </c>
      <c r="D310" s="73" t="s">
        <v>35</v>
      </c>
      <c r="E310" s="209" t="s">
        <v>195</v>
      </c>
      <c r="F310" s="209"/>
      <c r="G310" s="209"/>
      <c r="H310" s="209"/>
      <c r="I310" s="209"/>
      <c r="J310" s="79">
        <v>0</v>
      </c>
      <c r="K310" s="79">
        <v>70000</v>
      </c>
      <c r="L310" s="79">
        <v>70000</v>
      </c>
      <c r="M310" s="79">
        <v>69576</v>
      </c>
      <c r="N310" s="45">
        <v>0</v>
      </c>
      <c r="O310" s="45">
        <f>M310/L310*100</f>
        <v>99.39428571428572</v>
      </c>
      <c r="P310" s="74"/>
      <c r="Q310" s="54"/>
    </row>
    <row r="311" spans="1:17" s="36" customFormat="1" ht="123" customHeight="1">
      <c r="A311" s="61"/>
      <c r="B311" s="71"/>
      <c r="C311" s="64"/>
      <c r="D311" s="73"/>
      <c r="E311" s="187"/>
      <c r="F311" s="187"/>
      <c r="G311" s="187"/>
      <c r="H311" s="187"/>
      <c r="I311" s="187"/>
      <c r="J311" s="79"/>
      <c r="K311" s="79"/>
      <c r="L311" s="79"/>
      <c r="M311" s="79"/>
      <c r="N311" s="45"/>
      <c r="O311" s="79"/>
      <c r="P311" s="74"/>
      <c r="Q311" s="54"/>
    </row>
    <row r="312" spans="1:17" s="4" customFormat="1" ht="24.75" customHeight="1">
      <c r="A312" s="157"/>
      <c r="B312" s="243" t="s">
        <v>186</v>
      </c>
      <c r="C312" s="244"/>
      <c r="D312" s="244"/>
      <c r="E312" s="218" t="s">
        <v>125</v>
      </c>
      <c r="F312" s="218"/>
      <c r="G312" s="218"/>
      <c r="H312" s="218"/>
      <c r="I312" s="218"/>
      <c r="J312" s="161">
        <f>J314</f>
        <v>3426575.2</v>
      </c>
      <c r="K312" s="161">
        <f>K314</f>
        <v>5967260</v>
      </c>
      <c r="L312" s="161">
        <f>L314</f>
        <v>5967260</v>
      </c>
      <c r="M312" s="161">
        <f>M314</f>
        <v>4376320.369999999</v>
      </c>
      <c r="N312" s="161">
        <f>M312/J312*100</f>
        <v>127.71703857542653</v>
      </c>
      <c r="O312" s="162">
        <f>M312/L312*100</f>
        <v>73.3388585380895</v>
      </c>
      <c r="P312" s="102"/>
      <c r="Q312" s="1"/>
    </row>
    <row r="313" spans="1:17" s="36" customFormat="1" ht="12" customHeight="1">
      <c r="A313" s="84"/>
      <c r="B313" s="85"/>
      <c r="C313" s="86"/>
      <c r="D313" s="86"/>
      <c r="E313" s="215"/>
      <c r="F313" s="215"/>
      <c r="G313" s="215"/>
      <c r="H313" s="215"/>
      <c r="I313" s="215"/>
      <c r="J313" s="108"/>
      <c r="K313" s="108"/>
      <c r="L313" s="108"/>
      <c r="M313" s="108"/>
      <c r="N313" s="108"/>
      <c r="O313" s="108"/>
      <c r="P313" s="74"/>
      <c r="Q313" s="54"/>
    </row>
    <row r="314" spans="1:17" s="36" customFormat="1" ht="12" customHeight="1">
      <c r="A314" s="87"/>
      <c r="B314" s="221" t="s">
        <v>58</v>
      </c>
      <c r="C314" s="222"/>
      <c r="D314" s="222"/>
      <c r="E314" s="207" t="s">
        <v>125</v>
      </c>
      <c r="F314" s="207"/>
      <c r="G314" s="207"/>
      <c r="H314" s="207"/>
      <c r="I314" s="207"/>
      <c r="J314" s="106">
        <f>SUM(J316+J370+J380)</f>
        <v>3426575.2</v>
      </c>
      <c r="K314" s="106">
        <f>SUM(K316+K370+K380)</f>
        <v>5967260</v>
      </c>
      <c r="L314" s="106">
        <f>SUM(L316+L370+L380)</f>
        <v>5967260</v>
      </c>
      <c r="M314" s="106">
        <f>SUM(M316+M370+M380)</f>
        <v>4376320.369999999</v>
      </c>
      <c r="N314" s="43">
        <f>M314/J314*100</f>
        <v>127.71703857542653</v>
      </c>
      <c r="O314" s="43">
        <f>M314/L314*100</f>
        <v>73.3388585380895</v>
      </c>
      <c r="P314" s="74"/>
      <c r="Q314" s="54"/>
    </row>
    <row r="315" spans="1:17" s="36" customFormat="1" ht="12" customHeight="1">
      <c r="A315" s="84"/>
      <c r="B315" s="207"/>
      <c r="C315" s="213"/>
      <c r="D315" s="213"/>
      <c r="E315" s="211"/>
      <c r="F315" s="211"/>
      <c r="G315" s="211"/>
      <c r="H315" s="211"/>
      <c r="I315" s="211"/>
      <c r="J315" s="109"/>
      <c r="K315" s="109"/>
      <c r="L315" s="109"/>
      <c r="M315" s="109"/>
      <c r="N315" s="109"/>
      <c r="O315" s="109"/>
      <c r="P315" s="74"/>
      <c r="Q315" s="54"/>
    </row>
    <row r="316" spans="1:17" s="36" customFormat="1" ht="12" customHeight="1">
      <c r="A316" s="65"/>
      <c r="B316" s="204" t="s">
        <v>59</v>
      </c>
      <c r="C316" s="234"/>
      <c r="D316" s="234"/>
      <c r="E316" s="68" t="s">
        <v>224</v>
      </c>
      <c r="F316" s="204" t="s">
        <v>60</v>
      </c>
      <c r="G316" s="204"/>
      <c r="H316" s="204"/>
      <c r="I316" s="204"/>
      <c r="J316" s="107">
        <f>SUM(J317+J327+J347+J354+J337)</f>
        <v>1049407.29</v>
      </c>
      <c r="K316" s="107">
        <f>SUM(K317+K327+K347+K354+K337)</f>
        <v>1536500</v>
      </c>
      <c r="L316" s="107">
        <f>SUM(L317+L327+L347+L354+L337)</f>
        <v>1536500</v>
      </c>
      <c r="M316" s="107">
        <f>SUM(M317+M327+M347+M354+M337)</f>
        <v>1192110.1</v>
      </c>
      <c r="N316" s="43">
        <f>M316/J316*100</f>
        <v>113.59841992330738</v>
      </c>
      <c r="O316" s="43">
        <f>M316/L316*100</f>
        <v>77.58607875040677</v>
      </c>
      <c r="P316" s="74"/>
      <c r="Q316" s="54"/>
    </row>
    <row r="317" spans="1:17" s="36" customFormat="1" ht="12" customHeight="1">
      <c r="A317" s="61"/>
      <c r="B317" s="192" t="s">
        <v>52</v>
      </c>
      <c r="C317" s="186"/>
      <c r="D317" s="186"/>
      <c r="E317" s="70" t="s">
        <v>225</v>
      </c>
      <c r="F317" s="187" t="s">
        <v>65</v>
      </c>
      <c r="G317" s="187"/>
      <c r="H317" s="187"/>
      <c r="I317" s="187"/>
      <c r="J317" s="79">
        <f>J319</f>
        <v>59055.07</v>
      </c>
      <c r="K317" s="79">
        <f>K319</f>
        <v>130000</v>
      </c>
      <c r="L317" s="79">
        <f>L319</f>
        <v>130000</v>
      </c>
      <c r="M317" s="79">
        <f>M319</f>
        <v>104966.93</v>
      </c>
      <c r="N317" s="45">
        <f>M317/J317*100</f>
        <v>177.7441462688978</v>
      </c>
      <c r="O317" s="45">
        <f>M317/L317*100</f>
        <v>80.7437923076923</v>
      </c>
      <c r="P317" s="74"/>
      <c r="Q317" s="54"/>
    </row>
    <row r="318" spans="1:17" s="36" customFormat="1" ht="12" customHeight="1">
      <c r="A318" s="61"/>
      <c r="B318" s="192" t="s">
        <v>53</v>
      </c>
      <c r="C318" s="186"/>
      <c r="D318" s="186"/>
      <c r="E318" s="204" t="s">
        <v>86</v>
      </c>
      <c r="F318" s="204"/>
      <c r="G318" s="204"/>
      <c r="H318" s="204"/>
      <c r="I318" s="204"/>
      <c r="J318" s="79"/>
      <c r="K318" s="79"/>
      <c r="L318" s="79"/>
      <c r="M318" s="79"/>
      <c r="N318" s="79"/>
      <c r="O318" s="79"/>
      <c r="P318" s="74"/>
      <c r="Q318" s="54"/>
    </row>
    <row r="319" spans="1:17" s="36" customFormat="1" ht="12" customHeight="1">
      <c r="A319" s="153">
        <v>32</v>
      </c>
      <c r="B319" s="153"/>
      <c r="C319" s="154"/>
      <c r="D319" s="154"/>
      <c r="E319" s="197" t="s">
        <v>296</v>
      </c>
      <c r="F319" s="197"/>
      <c r="G319" s="197"/>
      <c r="H319" s="197"/>
      <c r="I319" s="197"/>
      <c r="J319" s="155">
        <f>SUM(J321+J324)</f>
        <v>59055.07</v>
      </c>
      <c r="K319" s="155">
        <f>SUM(K321+K324)</f>
        <v>130000</v>
      </c>
      <c r="L319" s="155">
        <f>SUM(L321+L324)</f>
        <v>130000</v>
      </c>
      <c r="M319" s="155">
        <f>SUM(M321+M324)</f>
        <v>104966.93</v>
      </c>
      <c r="N319" s="155">
        <f>M319/J319*100</f>
        <v>177.7441462688978</v>
      </c>
      <c r="O319" s="146">
        <f>M319/L319*100</f>
        <v>80.7437923076923</v>
      </c>
      <c r="P319" s="74"/>
      <c r="Q319" s="54"/>
    </row>
    <row r="320" spans="1:17" s="36" customFormat="1" ht="12" customHeight="1">
      <c r="A320" s="61"/>
      <c r="B320" s="62"/>
      <c r="C320" s="51"/>
      <c r="D320" s="51"/>
      <c r="E320" s="200"/>
      <c r="F320" s="200"/>
      <c r="G320" s="200"/>
      <c r="H320" s="200"/>
      <c r="I320" s="200"/>
      <c r="J320" s="79"/>
      <c r="K320" s="79"/>
      <c r="L320" s="79"/>
      <c r="M320" s="79"/>
      <c r="N320" s="79"/>
      <c r="O320" s="79"/>
      <c r="P320" s="74"/>
      <c r="Q320" s="54"/>
    </row>
    <row r="321" spans="1:17" s="36" customFormat="1" ht="12" customHeight="1">
      <c r="A321" s="61"/>
      <c r="B321" s="62">
        <v>322</v>
      </c>
      <c r="C321" s="51"/>
      <c r="D321" s="51"/>
      <c r="E321" s="210" t="s">
        <v>64</v>
      </c>
      <c r="F321" s="210"/>
      <c r="G321" s="210"/>
      <c r="H321" s="210"/>
      <c r="I321" s="210"/>
      <c r="J321" s="72">
        <f>J322</f>
        <v>4894.83</v>
      </c>
      <c r="K321" s="72">
        <f>K322</f>
        <v>10000</v>
      </c>
      <c r="L321" s="72">
        <f>L322</f>
        <v>10000</v>
      </c>
      <c r="M321" s="72">
        <f>M322</f>
        <v>1931.93</v>
      </c>
      <c r="N321" s="43">
        <f>M321/J321*100</f>
        <v>39.46878645427931</v>
      </c>
      <c r="O321" s="43">
        <f>M321/L321*100</f>
        <v>19.319300000000002</v>
      </c>
      <c r="P321" s="74"/>
      <c r="Q321" s="54"/>
    </row>
    <row r="322" spans="1:17" s="36" customFormat="1" ht="12" customHeight="1">
      <c r="A322" s="61"/>
      <c r="B322" s="62"/>
      <c r="C322" s="51">
        <v>3224</v>
      </c>
      <c r="D322" s="82" t="s">
        <v>38</v>
      </c>
      <c r="E322" s="200" t="s">
        <v>66</v>
      </c>
      <c r="F322" s="200"/>
      <c r="G322" s="200"/>
      <c r="H322" s="200"/>
      <c r="I322" s="200"/>
      <c r="J322" s="79">
        <v>4894.83</v>
      </c>
      <c r="K322" s="79">
        <v>10000</v>
      </c>
      <c r="L322" s="79">
        <v>10000</v>
      </c>
      <c r="M322" s="79">
        <v>1931.93</v>
      </c>
      <c r="N322" s="45">
        <f>M322/J322*100</f>
        <v>39.46878645427931</v>
      </c>
      <c r="O322" s="45">
        <f>M322/L322*100</f>
        <v>19.319300000000002</v>
      </c>
      <c r="P322" s="74"/>
      <c r="Q322" s="54"/>
    </row>
    <row r="323" spans="1:17" s="36" customFormat="1" ht="12" customHeight="1">
      <c r="A323" s="61"/>
      <c r="B323" s="62"/>
      <c r="C323" s="51"/>
      <c r="D323" s="82"/>
      <c r="E323" s="200"/>
      <c r="F323" s="200"/>
      <c r="G323" s="200"/>
      <c r="H323" s="200"/>
      <c r="I323" s="200"/>
      <c r="J323" s="79"/>
      <c r="K323" s="79"/>
      <c r="L323" s="79"/>
      <c r="M323" s="79"/>
      <c r="N323" s="79"/>
      <c r="O323" s="79"/>
      <c r="P323" s="74"/>
      <c r="Q323" s="54"/>
    </row>
    <row r="324" spans="1:17" s="36" customFormat="1" ht="12" customHeight="1">
      <c r="A324" s="61"/>
      <c r="B324" s="62">
        <v>323</v>
      </c>
      <c r="C324" s="51"/>
      <c r="D324" s="88"/>
      <c r="E324" s="210" t="s">
        <v>24</v>
      </c>
      <c r="F324" s="210"/>
      <c r="G324" s="210"/>
      <c r="H324" s="210"/>
      <c r="I324" s="210"/>
      <c r="J324" s="72">
        <f>J325</f>
        <v>54160.24</v>
      </c>
      <c r="K324" s="72">
        <f>K325</f>
        <v>120000</v>
      </c>
      <c r="L324" s="72">
        <f>L325</f>
        <v>120000</v>
      </c>
      <c r="M324" s="72">
        <f>M325</f>
        <v>103035</v>
      </c>
      <c r="N324" s="43">
        <f>M324/J324*100</f>
        <v>190.24103290531949</v>
      </c>
      <c r="O324" s="43">
        <f>M324/L324*100</f>
        <v>85.8625</v>
      </c>
      <c r="P324" s="74"/>
      <c r="Q324" s="54"/>
    </row>
    <row r="325" spans="1:17" s="36" customFormat="1" ht="12" customHeight="1">
      <c r="A325" s="61"/>
      <c r="B325" s="62"/>
      <c r="C325" s="51">
        <v>3232</v>
      </c>
      <c r="D325" s="82" t="s">
        <v>38</v>
      </c>
      <c r="E325" s="200" t="s">
        <v>67</v>
      </c>
      <c r="F325" s="200"/>
      <c r="G325" s="200"/>
      <c r="H325" s="200"/>
      <c r="I325" s="200"/>
      <c r="J325" s="79">
        <v>54160.24</v>
      </c>
      <c r="K325" s="79">
        <v>120000</v>
      </c>
      <c r="L325" s="79">
        <v>120000</v>
      </c>
      <c r="M325" s="79">
        <v>103035</v>
      </c>
      <c r="N325" s="45">
        <f>M325/J325*100</f>
        <v>190.24103290531949</v>
      </c>
      <c r="O325" s="45">
        <f>M325/L325*100</f>
        <v>85.8625</v>
      </c>
      <c r="P325" s="74"/>
      <c r="Q325" s="54"/>
    </row>
    <row r="326" spans="1:17" s="36" customFormat="1" ht="12" customHeight="1">
      <c r="A326" s="61"/>
      <c r="B326" s="62"/>
      <c r="C326" s="51"/>
      <c r="D326" s="89"/>
      <c r="E326" s="200"/>
      <c r="F326" s="200"/>
      <c r="G326" s="200"/>
      <c r="H326" s="200"/>
      <c r="I326" s="200"/>
      <c r="J326" s="79"/>
      <c r="K326" s="79"/>
      <c r="L326" s="79"/>
      <c r="M326" s="79"/>
      <c r="N326" s="79"/>
      <c r="O326" s="79"/>
      <c r="P326" s="74"/>
      <c r="Q326" s="54"/>
    </row>
    <row r="327" spans="1:17" s="36" customFormat="1" ht="12" customHeight="1">
      <c r="A327" s="61"/>
      <c r="B327" s="192" t="s">
        <v>52</v>
      </c>
      <c r="C327" s="186"/>
      <c r="D327" s="186"/>
      <c r="E327" s="70" t="s">
        <v>226</v>
      </c>
      <c r="F327" s="187" t="s">
        <v>61</v>
      </c>
      <c r="G327" s="187"/>
      <c r="H327" s="187"/>
      <c r="I327" s="187"/>
      <c r="J327" s="79">
        <f>J329</f>
        <v>641410.89</v>
      </c>
      <c r="K327" s="79">
        <f>K329</f>
        <v>830000</v>
      </c>
      <c r="L327" s="79">
        <f>L329</f>
        <v>830000</v>
      </c>
      <c r="M327" s="79">
        <f>M329</f>
        <v>616883.2000000001</v>
      </c>
      <c r="N327" s="45">
        <f>M327/J327*100</f>
        <v>96.17597855253129</v>
      </c>
      <c r="O327" s="45">
        <f>M327/L327*100</f>
        <v>74.32327710843374</v>
      </c>
      <c r="P327" s="74"/>
      <c r="Q327" s="54"/>
    </row>
    <row r="328" spans="1:17" s="36" customFormat="1" ht="12" customHeight="1">
      <c r="A328" s="71"/>
      <c r="B328" s="195" t="s">
        <v>53</v>
      </c>
      <c r="C328" s="196"/>
      <c r="D328" s="196"/>
      <c r="E328" s="204" t="s">
        <v>188</v>
      </c>
      <c r="F328" s="204"/>
      <c r="G328" s="204"/>
      <c r="H328" s="204"/>
      <c r="I328" s="204"/>
      <c r="J328" s="79"/>
      <c r="K328" s="79"/>
      <c r="L328" s="79"/>
      <c r="M328" s="79"/>
      <c r="N328" s="79"/>
      <c r="O328" s="79"/>
      <c r="P328" s="74"/>
      <c r="Q328" s="54"/>
    </row>
    <row r="329" spans="1:17" s="36" customFormat="1" ht="12" customHeight="1">
      <c r="A329" s="153">
        <v>32</v>
      </c>
      <c r="B329" s="153"/>
      <c r="C329" s="154"/>
      <c r="D329" s="154"/>
      <c r="E329" s="197" t="s">
        <v>296</v>
      </c>
      <c r="F329" s="197"/>
      <c r="G329" s="197"/>
      <c r="H329" s="197"/>
      <c r="I329" s="197"/>
      <c r="J329" s="155">
        <f>SUM(J331+J334)</f>
        <v>641410.89</v>
      </c>
      <c r="K329" s="155">
        <f>SUM(K331+K334)</f>
        <v>830000</v>
      </c>
      <c r="L329" s="155">
        <f>SUM(L331+L334)</f>
        <v>830000</v>
      </c>
      <c r="M329" s="155">
        <f>SUM(M331+M334)</f>
        <v>616883.2000000001</v>
      </c>
      <c r="N329" s="155">
        <f>M329/J329*100</f>
        <v>96.17597855253129</v>
      </c>
      <c r="O329" s="146">
        <f>M329/L329*100</f>
        <v>74.32327710843374</v>
      </c>
      <c r="P329" s="74"/>
      <c r="Q329" s="54"/>
    </row>
    <row r="330" spans="1:17" s="36" customFormat="1" ht="12" customHeight="1">
      <c r="A330" s="61"/>
      <c r="B330" s="71"/>
      <c r="C330" s="61"/>
      <c r="D330" s="61"/>
      <c r="E330" s="192"/>
      <c r="F330" s="192"/>
      <c r="G330" s="192"/>
      <c r="H330" s="192"/>
      <c r="I330" s="192"/>
      <c r="J330" s="43"/>
      <c r="K330" s="43"/>
      <c r="L330" s="43"/>
      <c r="M330" s="43"/>
      <c r="N330" s="43"/>
      <c r="O330" s="43"/>
      <c r="P330" s="74"/>
      <c r="Q330" s="54"/>
    </row>
    <row r="331" spans="1:17" s="36" customFormat="1" ht="12" customHeight="1">
      <c r="A331" s="61"/>
      <c r="B331" s="71">
        <v>322</v>
      </c>
      <c r="C331" s="61"/>
      <c r="D331" s="61"/>
      <c r="E331" s="192" t="s">
        <v>300</v>
      </c>
      <c r="F331" s="192"/>
      <c r="G331" s="192"/>
      <c r="H331" s="192"/>
      <c r="I331" s="192"/>
      <c r="J331" s="72">
        <f>J332</f>
        <v>89843.96</v>
      </c>
      <c r="K331" s="72">
        <f>K332</f>
        <v>80000</v>
      </c>
      <c r="L331" s="72">
        <f>L332</f>
        <v>80000</v>
      </c>
      <c r="M331" s="72">
        <f>M332</f>
        <v>69651.65</v>
      </c>
      <c r="N331" s="43">
        <f>M331/J331*100</f>
        <v>77.5251335760356</v>
      </c>
      <c r="O331" s="43">
        <f>M331/L331*100</f>
        <v>87.0645625</v>
      </c>
      <c r="P331" s="74"/>
      <c r="Q331" s="54"/>
    </row>
    <row r="332" spans="1:17" s="36" customFormat="1" ht="12" customHeight="1">
      <c r="A332" s="61"/>
      <c r="B332" s="71"/>
      <c r="C332" s="64">
        <v>3224</v>
      </c>
      <c r="D332" s="73" t="s">
        <v>39</v>
      </c>
      <c r="E332" s="187" t="s">
        <v>62</v>
      </c>
      <c r="F332" s="187"/>
      <c r="G332" s="187"/>
      <c r="H332" s="187"/>
      <c r="I332" s="187"/>
      <c r="J332" s="79">
        <v>89843.96</v>
      </c>
      <c r="K332" s="79">
        <v>80000</v>
      </c>
      <c r="L332" s="79">
        <v>80000</v>
      </c>
      <c r="M332" s="79">
        <v>69651.65</v>
      </c>
      <c r="N332" s="45">
        <f>M332/J332*100</f>
        <v>77.5251335760356</v>
      </c>
      <c r="O332" s="45">
        <f>M332/L332*100</f>
        <v>87.0645625</v>
      </c>
      <c r="P332" s="74"/>
      <c r="Q332" s="54"/>
    </row>
    <row r="333" spans="1:17" s="36" customFormat="1" ht="12" customHeight="1">
      <c r="A333" s="61"/>
      <c r="B333" s="71"/>
      <c r="C333" s="64"/>
      <c r="D333" s="73"/>
      <c r="E333" s="187"/>
      <c r="F333" s="187"/>
      <c r="G333" s="187"/>
      <c r="H333" s="187"/>
      <c r="I333" s="187"/>
      <c r="J333" s="79"/>
      <c r="K333" s="79"/>
      <c r="L333" s="79"/>
      <c r="M333" s="79"/>
      <c r="N333" s="79"/>
      <c r="O333" s="79"/>
      <c r="P333" s="74"/>
      <c r="Q333" s="54"/>
    </row>
    <row r="334" spans="1:17" s="36" customFormat="1" ht="12" customHeight="1">
      <c r="A334" s="61"/>
      <c r="B334" s="71">
        <v>323</v>
      </c>
      <c r="C334" s="64"/>
      <c r="D334" s="73"/>
      <c r="E334" s="192" t="s">
        <v>24</v>
      </c>
      <c r="F334" s="192"/>
      <c r="G334" s="192"/>
      <c r="H334" s="192"/>
      <c r="I334" s="192"/>
      <c r="J334" s="72">
        <f>J335</f>
        <v>551566.93</v>
      </c>
      <c r="K334" s="72">
        <f>K335</f>
        <v>750000</v>
      </c>
      <c r="L334" s="72">
        <f>L335</f>
        <v>750000</v>
      </c>
      <c r="M334" s="72">
        <f>M335</f>
        <v>547231.55</v>
      </c>
      <c r="N334" s="43">
        <f>M334/J334*100</f>
        <v>99.21398840934862</v>
      </c>
      <c r="O334" s="43">
        <f>M334/L334*100</f>
        <v>72.96420666666667</v>
      </c>
      <c r="P334" s="74"/>
      <c r="Q334" s="54"/>
    </row>
    <row r="335" spans="1:17" s="36" customFormat="1" ht="12" customHeight="1">
      <c r="A335" s="61"/>
      <c r="B335" s="71"/>
      <c r="C335" s="64">
        <v>3232</v>
      </c>
      <c r="D335" s="73" t="s">
        <v>39</v>
      </c>
      <c r="E335" s="187" t="s">
        <v>63</v>
      </c>
      <c r="F335" s="187"/>
      <c r="G335" s="187"/>
      <c r="H335" s="187"/>
      <c r="I335" s="187"/>
      <c r="J335" s="74">
        <v>551566.93</v>
      </c>
      <c r="K335" s="74">
        <v>750000</v>
      </c>
      <c r="L335" s="74">
        <v>750000</v>
      </c>
      <c r="M335" s="74">
        <v>547231.55</v>
      </c>
      <c r="N335" s="45">
        <f>M335/J335*100</f>
        <v>99.21398840934862</v>
      </c>
      <c r="O335" s="45">
        <f>M335/L335*100</f>
        <v>72.96420666666667</v>
      </c>
      <c r="P335" s="74"/>
      <c r="Q335" s="54"/>
    </row>
    <row r="336" spans="1:17" s="36" customFormat="1" ht="12" customHeight="1">
      <c r="A336" s="61"/>
      <c r="B336" s="71"/>
      <c r="C336" s="64"/>
      <c r="D336" s="73"/>
      <c r="E336" s="187"/>
      <c r="F336" s="187"/>
      <c r="G336" s="187"/>
      <c r="H336" s="187"/>
      <c r="I336" s="187"/>
      <c r="J336" s="74"/>
      <c r="K336" s="74"/>
      <c r="L336" s="74"/>
      <c r="M336" s="74"/>
      <c r="N336" s="74"/>
      <c r="O336" s="74"/>
      <c r="P336" s="74"/>
      <c r="Q336" s="54"/>
    </row>
    <row r="337" spans="1:17" s="36" customFormat="1" ht="12" customHeight="1">
      <c r="A337" s="61"/>
      <c r="B337" s="192" t="s">
        <v>52</v>
      </c>
      <c r="C337" s="186"/>
      <c r="D337" s="186"/>
      <c r="E337" s="70" t="s">
        <v>227</v>
      </c>
      <c r="F337" s="187" t="s">
        <v>105</v>
      </c>
      <c r="G337" s="187"/>
      <c r="H337" s="187"/>
      <c r="I337" s="187"/>
      <c r="J337" s="79">
        <f>J339</f>
        <v>172879.62</v>
      </c>
      <c r="K337" s="79">
        <f>K339</f>
        <v>200000</v>
      </c>
      <c r="L337" s="79">
        <f>L339</f>
        <v>200000</v>
      </c>
      <c r="M337" s="79">
        <f>M339</f>
        <v>166270.84</v>
      </c>
      <c r="N337" s="45">
        <f>M337/J337*100</f>
        <v>96.17723592867684</v>
      </c>
      <c r="O337" s="45">
        <f>M337/L337*100</f>
        <v>83.13542</v>
      </c>
      <c r="P337" s="74"/>
      <c r="Q337" s="54"/>
    </row>
    <row r="338" spans="1:17" s="36" customFormat="1" ht="12" customHeight="1">
      <c r="A338" s="71"/>
      <c r="B338" s="195" t="s">
        <v>53</v>
      </c>
      <c r="C338" s="196"/>
      <c r="D338" s="196"/>
      <c r="E338" s="204" t="s">
        <v>188</v>
      </c>
      <c r="F338" s="204"/>
      <c r="G338" s="204"/>
      <c r="H338" s="204"/>
      <c r="I338" s="204"/>
      <c r="J338" s="79"/>
      <c r="K338" s="79"/>
      <c r="L338" s="79"/>
      <c r="M338" s="79"/>
      <c r="N338" s="79"/>
      <c r="O338" s="79"/>
      <c r="P338" s="74"/>
      <c r="Q338" s="54"/>
    </row>
    <row r="339" spans="1:17" s="36" customFormat="1" ht="12" customHeight="1">
      <c r="A339" s="153">
        <v>32</v>
      </c>
      <c r="B339" s="153"/>
      <c r="C339" s="154"/>
      <c r="D339" s="154"/>
      <c r="E339" s="197" t="s">
        <v>296</v>
      </c>
      <c r="F339" s="197"/>
      <c r="G339" s="197"/>
      <c r="H339" s="197"/>
      <c r="I339" s="197"/>
      <c r="J339" s="155">
        <f>SUM(J341+J344)</f>
        <v>172879.62</v>
      </c>
      <c r="K339" s="155">
        <f>SUM(K341+K344)</f>
        <v>200000</v>
      </c>
      <c r="L339" s="155">
        <f>SUM(L341+L344)</f>
        <v>200000</v>
      </c>
      <c r="M339" s="155">
        <f>SUM(M341+M344)</f>
        <v>166270.84</v>
      </c>
      <c r="N339" s="155">
        <f>M339/J339*100</f>
        <v>96.17723592867684</v>
      </c>
      <c r="O339" s="146">
        <f>M339/L339*100</f>
        <v>83.13542</v>
      </c>
      <c r="P339" s="74"/>
      <c r="Q339" s="54"/>
    </row>
    <row r="340" spans="1:17" s="36" customFormat="1" ht="12" customHeight="1">
      <c r="A340" s="61"/>
      <c r="B340" s="71"/>
      <c r="C340" s="61"/>
      <c r="D340" s="61"/>
      <c r="E340" s="192"/>
      <c r="F340" s="192"/>
      <c r="G340" s="192"/>
      <c r="H340" s="192"/>
      <c r="I340" s="192"/>
      <c r="J340" s="43"/>
      <c r="K340" s="43"/>
      <c r="L340" s="43"/>
      <c r="M340" s="43"/>
      <c r="N340" s="43"/>
      <c r="O340" s="43"/>
      <c r="P340" s="74"/>
      <c r="Q340" s="54"/>
    </row>
    <row r="341" spans="1:17" s="36" customFormat="1" ht="12" customHeight="1">
      <c r="A341" s="61"/>
      <c r="B341" s="71">
        <v>322</v>
      </c>
      <c r="C341" s="61"/>
      <c r="D341" s="61"/>
      <c r="E341" s="192" t="s">
        <v>300</v>
      </c>
      <c r="F341" s="192"/>
      <c r="G341" s="192"/>
      <c r="H341" s="192"/>
      <c r="I341" s="192"/>
      <c r="J341" s="72">
        <f>J342</f>
        <v>160042.12</v>
      </c>
      <c r="K341" s="72">
        <f>K342</f>
        <v>150000</v>
      </c>
      <c r="L341" s="72">
        <f>L342</f>
        <v>150000</v>
      </c>
      <c r="M341" s="72">
        <f>M342</f>
        <v>139720.84</v>
      </c>
      <c r="N341" s="43">
        <f>M341/J341*100</f>
        <v>87.30254260565906</v>
      </c>
      <c r="O341" s="43">
        <f>M341/L341*100</f>
        <v>93.14722666666665</v>
      </c>
      <c r="P341" s="74"/>
      <c r="Q341" s="54"/>
    </row>
    <row r="342" spans="1:17" s="36" customFormat="1" ht="12" customHeight="1">
      <c r="A342" s="61"/>
      <c r="B342" s="71"/>
      <c r="C342" s="64">
        <v>3223</v>
      </c>
      <c r="D342" s="73" t="s">
        <v>37</v>
      </c>
      <c r="E342" s="187" t="s">
        <v>120</v>
      </c>
      <c r="F342" s="187"/>
      <c r="G342" s="187"/>
      <c r="H342" s="187"/>
      <c r="I342" s="187"/>
      <c r="J342" s="79">
        <v>160042.12</v>
      </c>
      <c r="K342" s="79">
        <v>150000</v>
      </c>
      <c r="L342" s="79">
        <v>150000</v>
      </c>
      <c r="M342" s="79">
        <v>139720.84</v>
      </c>
      <c r="N342" s="45">
        <f>M342/J342*100</f>
        <v>87.30254260565906</v>
      </c>
      <c r="O342" s="45">
        <f>M342/L342*100</f>
        <v>93.14722666666665</v>
      </c>
      <c r="P342" s="74"/>
      <c r="Q342" s="54"/>
    </row>
    <row r="343" spans="1:17" s="36" customFormat="1" ht="12" customHeight="1">
      <c r="A343" s="61"/>
      <c r="B343" s="71"/>
      <c r="C343" s="64"/>
      <c r="D343" s="73"/>
      <c r="E343" s="187"/>
      <c r="F343" s="187"/>
      <c r="G343" s="187"/>
      <c r="H343" s="187"/>
      <c r="I343" s="187"/>
      <c r="J343" s="79"/>
      <c r="K343" s="79"/>
      <c r="L343" s="79"/>
      <c r="M343" s="79"/>
      <c r="N343" s="79"/>
      <c r="O343" s="79"/>
      <c r="P343" s="74"/>
      <c r="Q343" s="54"/>
    </row>
    <row r="344" spans="1:17" s="36" customFormat="1" ht="12" customHeight="1">
      <c r="A344" s="61"/>
      <c r="B344" s="71">
        <v>323</v>
      </c>
      <c r="C344" s="64"/>
      <c r="D344" s="73"/>
      <c r="E344" s="192" t="s">
        <v>24</v>
      </c>
      <c r="F344" s="192"/>
      <c r="G344" s="192"/>
      <c r="H344" s="192"/>
      <c r="I344" s="192"/>
      <c r="J344" s="72">
        <f>J345</f>
        <v>12837.5</v>
      </c>
      <c r="K344" s="72">
        <f>K345</f>
        <v>50000</v>
      </c>
      <c r="L344" s="72">
        <f>L345</f>
        <v>50000</v>
      </c>
      <c r="M344" s="72">
        <f>M345</f>
        <v>26550</v>
      </c>
      <c r="N344" s="43">
        <f>M344/J344*100</f>
        <v>206.8159688412853</v>
      </c>
      <c r="O344" s="43">
        <f>M344/L344*100</f>
        <v>53.1</v>
      </c>
      <c r="P344" s="74"/>
      <c r="Q344" s="54"/>
    </row>
    <row r="345" spans="1:17" s="36" customFormat="1" ht="12" customHeight="1">
      <c r="A345" s="61"/>
      <c r="B345" s="71"/>
      <c r="C345" s="64">
        <v>3232</v>
      </c>
      <c r="D345" s="73" t="s">
        <v>37</v>
      </c>
      <c r="E345" s="208" t="s">
        <v>106</v>
      </c>
      <c r="F345" s="208"/>
      <c r="G345" s="208"/>
      <c r="H345" s="208"/>
      <c r="I345" s="208"/>
      <c r="J345" s="79">
        <v>12837.5</v>
      </c>
      <c r="K345" s="79">
        <v>50000</v>
      </c>
      <c r="L345" s="79">
        <v>50000</v>
      </c>
      <c r="M345" s="79">
        <v>26550</v>
      </c>
      <c r="N345" s="45">
        <f>M345/J345*100</f>
        <v>206.8159688412853</v>
      </c>
      <c r="O345" s="45">
        <f>M345/L345*100</f>
        <v>53.1</v>
      </c>
      <c r="P345" s="74"/>
      <c r="Q345" s="54"/>
    </row>
    <row r="346" spans="1:17" s="36" customFormat="1" ht="12" customHeight="1">
      <c r="A346" s="61"/>
      <c r="B346" s="71"/>
      <c r="C346" s="61"/>
      <c r="D346" s="73"/>
      <c r="E346" s="208"/>
      <c r="F346" s="208"/>
      <c r="G346" s="208"/>
      <c r="H346" s="208"/>
      <c r="I346" s="208"/>
      <c r="J346" s="79"/>
      <c r="K346" s="79"/>
      <c r="L346" s="79"/>
      <c r="M346" s="79"/>
      <c r="N346" s="79"/>
      <c r="O346" s="79"/>
      <c r="P346" s="74"/>
      <c r="Q346" s="54"/>
    </row>
    <row r="347" spans="1:17" s="36" customFormat="1" ht="12" customHeight="1">
      <c r="A347" s="61"/>
      <c r="B347" s="71" t="s">
        <v>107</v>
      </c>
      <c r="C347" s="61"/>
      <c r="D347" s="73"/>
      <c r="E347" s="80" t="s">
        <v>228</v>
      </c>
      <c r="F347" s="186" t="s">
        <v>68</v>
      </c>
      <c r="G347" s="186"/>
      <c r="H347" s="186"/>
      <c r="I347" s="186"/>
      <c r="J347" s="79">
        <f>J349</f>
        <v>47769.3</v>
      </c>
      <c r="K347" s="79">
        <f>K349</f>
        <v>200000</v>
      </c>
      <c r="L347" s="79">
        <f>L349</f>
        <v>200000</v>
      </c>
      <c r="M347" s="79">
        <f>M349</f>
        <v>146497.45</v>
      </c>
      <c r="N347" s="45">
        <f>M347/J347*100</f>
        <v>306.67698710259515</v>
      </c>
      <c r="O347" s="45">
        <f>M347/L347*100</f>
        <v>73.24872500000001</v>
      </c>
      <c r="P347" s="74"/>
      <c r="Q347" s="54"/>
    </row>
    <row r="348" spans="1:17" s="36" customFormat="1" ht="12" customHeight="1">
      <c r="A348" s="61"/>
      <c r="B348" s="195" t="s">
        <v>53</v>
      </c>
      <c r="C348" s="196"/>
      <c r="D348" s="196"/>
      <c r="E348" s="204" t="s">
        <v>86</v>
      </c>
      <c r="F348" s="204"/>
      <c r="G348" s="204"/>
      <c r="H348" s="204"/>
      <c r="I348" s="204"/>
      <c r="J348" s="79"/>
      <c r="K348" s="79"/>
      <c r="L348" s="79"/>
      <c r="M348" s="79"/>
      <c r="N348" s="79"/>
      <c r="O348" s="79"/>
      <c r="P348" s="74"/>
      <c r="Q348" s="54"/>
    </row>
    <row r="349" spans="1:17" s="36" customFormat="1" ht="12" customHeight="1">
      <c r="A349" s="153">
        <v>32</v>
      </c>
      <c r="B349" s="153"/>
      <c r="C349" s="154"/>
      <c r="D349" s="154"/>
      <c r="E349" s="197" t="s">
        <v>296</v>
      </c>
      <c r="F349" s="197"/>
      <c r="G349" s="197"/>
      <c r="H349" s="197"/>
      <c r="I349" s="197"/>
      <c r="J349" s="155">
        <f>J351</f>
        <v>47769.3</v>
      </c>
      <c r="K349" s="155">
        <f>K351</f>
        <v>200000</v>
      </c>
      <c r="L349" s="155">
        <f>L351</f>
        <v>200000</v>
      </c>
      <c r="M349" s="155">
        <f>M351</f>
        <v>146497.45</v>
      </c>
      <c r="N349" s="155">
        <f>M349/J349*100</f>
        <v>306.67698710259515</v>
      </c>
      <c r="O349" s="146">
        <f>M349/L349*100</f>
        <v>73.24872500000001</v>
      </c>
      <c r="P349" s="74"/>
      <c r="Q349" s="54"/>
    </row>
    <row r="350" spans="1:17" s="36" customFormat="1" ht="12" customHeight="1">
      <c r="A350" s="61"/>
      <c r="B350" s="71"/>
      <c r="C350" s="71"/>
      <c r="D350" s="90"/>
      <c r="E350" s="192"/>
      <c r="F350" s="192"/>
      <c r="G350" s="192"/>
      <c r="H350" s="192"/>
      <c r="I350" s="192"/>
      <c r="J350" s="79"/>
      <c r="K350" s="79"/>
      <c r="L350" s="79"/>
      <c r="M350" s="79"/>
      <c r="N350" s="79"/>
      <c r="O350" s="79"/>
      <c r="P350" s="74"/>
      <c r="Q350" s="54"/>
    </row>
    <row r="351" spans="1:17" s="36" customFormat="1" ht="12" customHeight="1">
      <c r="A351" s="61"/>
      <c r="B351" s="71">
        <v>323</v>
      </c>
      <c r="C351" s="71"/>
      <c r="D351" s="90"/>
      <c r="E351" s="192" t="s">
        <v>24</v>
      </c>
      <c r="F351" s="192"/>
      <c r="G351" s="192"/>
      <c r="H351" s="192"/>
      <c r="I351" s="192"/>
      <c r="J351" s="72">
        <f>J352</f>
        <v>47769.3</v>
      </c>
      <c r="K351" s="72">
        <f>K352</f>
        <v>200000</v>
      </c>
      <c r="L351" s="72">
        <f>L352</f>
        <v>200000</v>
      </c>
      <c r="M351" s="72">
        <f>M352</f>
        <v>146497.45</v>
      </c>
      <c r="N351" s="43">
        <f>M351/J351*100</f>
        <v>306.67698710259515</v>
      </c>
      <c r="O351" s="43">
        <f>M351/L351*100</f>
        <v>73.24872500000001</v>
      </c>
      <c r="P351" s="74"/>
      <c r="Q351" s="54"/>
    </row>
    <row r="352" spans="1:17" s="36" customFormat="1" ht="12" customHeight="1">
      <c r="A352" s="61"/>
      <c r="B352" s="71"/>
      <c r="C352" s="64">
        <v>32349</v>
      </c>
      <c r="D352" s="73" t="s">
        <v>42</v>
      </c>
      <c r="E352" s="187" t="s">
        <v>136</v>
      </c>
      <c r="F352" s="187"/>
      <c r="G352" s="187"/>
      <c r="H352" s="187"/>
      <c r="I352" s="187"/>
      <c r="J352" s="74">
        <v>47769.3</v>
      </c>
      <c r="K352" s="74">
        <v>200000</v>
      </c>
      <c r="L352" s="74">
        <v>200000</v>
      </c>
      <c r="M352" s="74">
        <v>146497.45</v>
      </c>
      <c r="N352" s="45">
        <f>M352/J352*100</f>
        <v>306.67698710259515</v>
      </c>
      <c r="O352" s="45">
        <f>M352/L352*100</f>
        <v>73.24872500000001</v>
      </c>
      <c r="P352" s="74"/>
      <c r="Q352" s="54"/>
    </row>
    <row r="353" spans="1:17" s="36" customFormat="1" ht="45" customHeight="1">
      <c r="A353" s="61"/>
      <c r="B353" s="71"/>
      <c r="C353" s="61"/>
      <c r="D353" s="73"/>
      <c r="E353" s="187"/>
      <c r="F353" s="187"/>
      <c r="G353" s="187"/>
      <c r="H353" s="187"/>
      <c r="I353" s="187"/>
      <c r="J353" s="79"/>
      <c r="K353" s="79"/>
      <c r="L353" s="79"/>
      <c r="M353" s="79"/>
      <c r="N353" s="79"/>
      <c r="O353" s="79"/>
      <c r="P353" s="74"/>
      <c r="Q353" s="54"/>
    </row>
    <row r="354" spans="1:17" s="36" customFormat="1" ht="12" customHeight="1">
      <c r="A354" s="71"/>
      <c r="B354" s="195" t="s">
        <v>52</v>
      </c>
      <c r="C354" s="196"/>
      <c r="D354" s="196"/>
      <c r="E354" s="61" t="s">
        <v>229</v>
      </c>
      <c r="F354" s="187" t="s">
        <v>70</v>
      </c>
      <c r="G354" s="187"/>
      <c r="H354" s="187"/>
      <c r="I354" s="187"/>
      <c r="J354" s="79">
        <f>J356</f>
        <v>128292.41</v>
      </c>
      <c r="K354" s="79">
        <f>K356</f>
        <v>176500</v>
      </c>
      <c r="L354" s="79">
        <f>L356</f>
        <v>176500</v>
      </c>
      <c r="M354" s="79">
        <f>M356</f>
        <v>157491.68</v>
      </c>
      <c r="N354" s="45">
        <f>M354/J354*100</f>
        <v>122.75993568130804</v>
      </c>
      <c r="O354" s="45">
        <f>M354/L354*100</f>
        <v>89.2304135977337</v>
      </c>
      <c r="P354" s="74"/>
      <c r="Q354" s="54"/>
    </row>
    <row r="355" spans="1:17" s="36" customFormat="1" ht="12" customHeight="1">
      <c r="A355" s="71"/>
      <c r="B355" s="195" t="s">
        <v>69</v>
      </c>
      <c r="C355" s="196"/>
      <c r="D355" s="196"/>
      <c r="E355" s="204" t="s">
        <v>86</v>
      </c>
      <c r="F355" s="204"/>
      <c r="G355" s="204"/>
      <c r="H355" s="204"/>
      <c r="I355" s="204"/>
      <c r="J355" s="79"/>
      <c r="K355" s="79"/>
      <c r="L355" s="79"/>
      <c r="M355" s="79"/>
      <c r="N355" s="79"/>
      <c r="O355" s="79"/>
      <c r="P355" s="74"/>
      <c r="Q355" s="54"/>
    </row>
    <row r="356" spans="1:17" s="36" customFormat="1" ht="12" customHeight="1">
      <c r="A356" s="153">
        <v>32</v>
      </c>
      <c r="B356" s="153"/>
      <c r="C356" s="154"/>
      <c r="D356" s="154"/>
      <c r="E356" s="197" t="s">
        <v>296</v>
      </c>
      <c r="F356" s="197"/>
      <c r="G356" s="197"/>
      <c r="H356" s="197"/>
      <c r="I356" s="197"/>
      <c r="J356" s="155">
        <f>SUM(J358+J361)</f>
        <v>128292.41</v>
      </c>
      <c r="K356" s="155">
        <f>SUM(K358+K361)</f>
        <v>176500</v>
      </c>
      <c r="L356" s="155">
        <f>SUM(L358+L361)</f>
        <v>176500</v>
      </c>
      <c r="M356" s="155">
        <f>SUM(M358+M361)</f>
        <v>157491.68</v>
      </c>
      <c r="N356" s="155">
        <f>M356/J356*100</f>
        <v>122.75993568130804</v>
      </c>
      <c r="O356" s="146">
        <f>M356/L356*100</f>
        <v>89.2304135977337</v>
      </c>
      <c r="P356" s="74"/>
      <c r="Q356" s="54"/>
    </row>
    <row r="357" spans="1:17" s="36" customFormat="1" ht="12" customHeight="1">
      <c r="A357" s="71"/>
      <c r="B357" s="71"/>
      <c r="C357" s="61"/>
      <c r="D357" s="61"/>
      <c r="E357" s="187"/>
      <c r="F357" s="187"/>
      <c r="G357" s="187"/>
      <c r="H357" s="187"/>
      <c r="I357" s="187"/>
      <c r="J357" s="79"/>
      <c r="K357" s="79"/>
      <c r="L357" s="79"/>
      <c r="M357" s="79"/>
      <c r="N357" s="79"/>
      <c r="O357" s="79"/>
      <c r="P357" s="74"/>
      <c r="Q357" s="54"/>
    </row>
    <row r="358" spans="1:17" s="36" customFormat="1" ht="12" customHeight="1">
      <c r="A358" s="71"/>
      <c r="B358" s="71">
        <v>322</v>
      </c>
      <c r="C358" s="61"/>
      <c r="D358" s="61"/>
      <c r="E358" s="192" t="s">
        <v>64</v>
      </c>
      <c r="F358" s="192"/>
      <c r="G358" s="192"/>
      <c r="H358" s="192"/>
      <c r="I358" s="192"/>
      <c r="J358" s="72">
        <f>SUM(J359:J359)</f>
        <v>0</v>
      </c>
      <c r="K358" s="72">
        <f>SUM(K359:K359)</f>
        <v>5000</v>
      </c>
      <c r="L358" s="72">
        <f>SUM(L359:L359)</f>
        <v>5000</v>
      </c>
      <c r="M358" s="72">
        <f>SUM(M359:M359)</f>
        <v>0</v>
      </c>
      <c r="N358" s="43">
        <v>0</v>
      </c>
      <c r="O358" s="43">
        <f>M358/L358*100</f>
        <v>0</v>
      </c>
      <c r="P358" s="74"/>
      <c r="Q358" s="54"/>
    </row>
    <row r="359" spans="1:17" s="36" customFormat="1" ht="12" customHeight="1">
      <c r="A359" s="71"/>
      <c r="B359" s="71"/>
      <c r="C359" s="64">
        <v>3224</v>
      </c>
      <c r="D359" s="73" t="s">
        <v>38</v>
      </c>
      <c r="E359" s="187" t="s">
        <v>71</v>
      </c>
      <c r="F359" s="187"/>
      <c r="G359" s="187"/>
      <c r="H359" s="187"/>
      <c r="I359" s="187"/>
      <c r="J359" s="79">
        <v>0</v>
      </c>
      <c r="K359" s="79">
        <v>5000</v>
      </c>
      <c r="L359" s="79">
        <v>5000</v>
      </c>
      <c r="M359" s="79">
        <v>0</v>
      </c>
      <c r="N359" s="45">
        <v>0</v>
      </c>
      <c r="O359" s="45">
        <f>M359/L359*100</f>
        <v>0</v>
      </c>
      <c r="P359" s="74"/>
      <c r="Q359" s="54"/>
    </row>
    <row r="360" spans="1:17" s="36" customFormat="1" ht="12" customHeight="1">
      <c r="A360" s="71"/>
      <c r="B360" s="71"/>
      <c r="C360" s="64"/>
      <c r="D360" s="73"/>
      <c r="E360" s="187"/>
      <c r="F360" s="187"/>
      <c r="G360" s="187"/>
      <c r="H360" s="187"/>
      <c r="I360" s="187"/>
      <c r="J360" s="79"/>
      <c r="K360" s="79"/>
      <c r="L360" s="79"/>
      <c r="M360" s="79"/>
      <c r="N360" s="79"/>
      <c r="O360" s="79"/>
      <c r="P360" s="74"/>
      <c r="Q360" s="54"/>
    </row>
    <row r="361" spans="1:17" s="36" customFormat="1" ht="12" customHeight="1">
      <c r="A361" s="71"/>
      <c r="B361" s="71">
        <v>323</v>
      </c>
      <c r="C361" s="64"/>
      <c r="D361" s="91"/>
      <c r="E361" s="192" t="s">
        <v>24</v>
      </c>
      <c r="F361" s="192"/>
      <c r="G361" s="192"/>
      <c r="H361" s="192"/>
      <c r="I361" s="192"/>
      <c r="J361" s="72">
        <f>SUM(J362:J368)</f>
        <v>128292.41</v>
      </c>
      <c r="K361" s="72">
        <f>SUM(K362:K368)</f>
        <v>171500</v>
      </c>
      <c r="L361" s="72">
        <f>SUM(L362:L368)</f>
        <v>171500</v>
      </c>
      <c r="M361" s="72">
        <f>SUM(M362:M368)</f>
        <v>157491.68</v>
      </c>
      <c r="N361" s="43">
        <f>M361/J361*100</f>
        <v>122.75993568130804</v>
      </c>
      <c r="O361" s="43">
        <f>M361/L361*100</f>
        <v>91.8318833819242</v>
      </c>
      <c r="P361" s="74"/>
      <c r="Q361" s="54"/>
    </row>
    <row r="362" spans="1:17" s="36" customFormat="1" ht="12" customHeight="1">
      <c r="A362" s="71"/>
      <c r="B362" s="71"/>
      <c r="C362" s="64">
        <v>3232</v>
      </c>
      <c r="D362" s="73" t="s">
        <v>38</v>
      </c>
      <c r="E362" s="187" t="s">
        <v>27</v>
      </c>
      <c r="F362" s="187"/>
      <c r="G362" s="187"/>
      <c r="H362" s="187"/>
      <c r="I362" s="187"/>
      <c r="J362" s="45">
        <v>0</v>
      </c>
      <c r="K362" s="79">
        <v>20000</v>
      </c>
      <c r="L362" s="79">
        <v>20000</v>
      </c>
      <c r="M362" s="45">
        <v>17000</v>
      </c>
      <c r="N362" s="45">
        <v>0</v>
      </c>
      <c r="O362" s="45">
        <f aca="true" t="shared" si="20" ref="O362:O368">M362/L362*100</f>
        <v>85</v>
      </c>
      <c r="P362" s="74"/>
      <c r="Q362" s="54"/>
    </row>
    <row r="363" spans="1:17" s="36" customFormat="1" ht="12" customHeight="1">
      <c r="A363" s="71"/>
      <c r="B363" s="71"/>
      <c r="C363" s="64">
        <v>32341</v>
      </c>
      <c r="D363" s="73" t="s">
        <v>40</v>
      </c>
      <c r="E363" s="187" t="s">
        <v>13</v>
      </c>
      <c r="F363" s="187"/>
      <c r="G363" s="187"/>
      <c r="H363" s="187"/>
      <c r="I363" s="187"/>
      <c r="J363" s="79">
        <v>4683.39</v>
      </c>
      <c r="K363" s="79">
        <v>5500</v>
      </c>
      <c r="L363" s="79">
        <v>5500</v>
      </c>
      <c r="M363" s="79">
        <v>5181.96</v>
      </c>
      <c r="N363" s="45">
        <f aca="true" t="shared" si="21" ref="N363:N368">M363/J363*100</f>
        <v>110.64549396911212</v>
      </c>
      <c r="O363" s="45">
        <f t="shared" si="20"/>
        <v>94.21745454545454</v>
      </c>
      <c r="P363" s="74"/>
      <c r="Q363" s="54"/>
    </row>
    <row r="364" spans="1:17" s="36" customFormat="1" ht="12" customHeight="1">
      <c r="A364" s="71"/>
      <c r="B364" s="71"/>
      <c r="C364" s="64">
        <v>32342</v>
      </c>
      <c r="D364" s="73" t="s">
        <v>41</v>
      </c>
      <c r="E364" s="209" t="s">
        <v>137</v>
      </c>
      <c r="F364" s="209"/>
      <c r="G364" s="209"/>
      <c r="H364" s="209"/>
      <c r="I364" s="209"/>
      <c r="J364" s="79">
        <v>15729.6</v>
      </c>
      <c r="K364" s="79">
        <v>20000</v>
      </c>
      <c r="L364" s="79">
        <v>20000</v>
      </c>
      <c r="M364" s="79">
        <v>17040.4</v>
      </c>
      <c r="N364" s="45">
        <f t="shared" si="21"/>
        <v>108.33333333333334</v>
      </c>
      <c r="O364" s="45">
        <f t="shared" si="20"/>
        <v>85.20200000000001</v>
      </c>
      <c r="P364" s="74"/>
      <c r="Q364" s="54"/>
    </row>
    <row r="365" spans="1:17" s="36" customFormat="1" ht="12" customHeight="1">
      <c r="A365" s="71"/>
      <c r="B365" s="71"/>
      <c r="C365" s="64">
        <v>32343</v>
      </c>
      <c r="D365" s="73" t="s">
        <v>44</v>
      </c>
      <c r="E365" s="209" t="s">
        <v>191</v>
      </c>
      <c r="F365" s="209"/>
      <c r="G365" s="209"/>
      <c r="H365" s="209"/>
      <c r="I365" s="209"/>
      <c r="J365" s="79">
        <v>37338.06</v>
      </c>
      <c r="K365" s="79">
        <v>40000</v>
      </c>
      <c r="L365" s="79">
        <v>40000</v>
      </c>
      <c r="M365" s="79">
        <v>39953.74</v>
      </c>
      <c r="N365" s="45">
        <f t="shared" si="21"/>
        <v>107.00539878076152</v>
      </c>
      <c r="O365" s="45">
        <f t="shared" si="20"/>
        <v>99.88435</v>
      </c>
      <c r="P365" s="74"/>
      <c r="Q365" s="54"/>
    </row>
    <row r="366" spans="1:17" s="36" customFormat="1" ht="12" customHeight="1">
      <c r="A366" s="71"/>
      <c r="B366" s="71"/>
      <c r="C366" s="64">
        <v>32349</v>
      </c>
      <c r="D366" s="73" t="s">
        <v>38</v>
      </c>
      <c r="E366" s="187" t="s">
        <v>101</v>
      </c>
      <c r="F366" s="187"/>
      <c r="G366" s="187"/>
      <c r="H366" s="187"/>
      <c r="I366" s="187"/>
      <c r="J366" s="74">
        <v>55000</v>
      </c>
      <c r="K366" s="74">
        <v>60000</v>
      </c>
      <c r="L366" s="74">
        <v>60000</v>
      </c>
      <c r="M366" s="74">
        <v>55000</v>
      </c>
      <c r="N366" s="45">
        <f t="shared" si="21"/>
        <v>100</v>
      </c>
      <c r="O366" s="45">
        <f t="shared" si="20"/>
        <v>91.66666666666666</v>
      </c>
      <c r="P366" s="74"/>
      <c r="Q366" s="54"/>
    </row>
    <row r="367" spans="1:17" s="36" customFormat="1" ht="12" customHeight="1">
      <c r="A367" s="71"/>
      <c r="B367" s="71"/>
      <c r="C367" s="64">
        <v>32349</v>
      </c>
      <c r="D367" s="82" t="s">
        <v>38</v>
      </c>
      <c r="E367" s="187" t="s">
        <v>102</v>
      </c>
      <c r="F367" s="187"/>
      <c r="G367" s="187"/>
      <c r="H367" s="187"/>
      <c r="I367" s="187"/>
      <c r="J367" s="74">
        <v>13500</v>
      </c>
      <c r="K367" s="74">
        <v>20000</v>
      </c>
      <c r="L367" s="74">
        <v>20000</v>
      </c>
      <c r="M367" s="74">
        <v>18500</v>
      </c>
      <c r="N367" s="45">
        <f t="shared" si="21"/>
        <v>137.03703703703704</v>
      </c>
      <c r="O367" s="45">
        <f t="shared" si="20"/>
        <v>92.5</v>
      </c>
      <c r="P367" s="74"/>
      <c r="Q367" s="54"/>
    </row>
    <row r="368" spans="1:17" s="36" customFormat="1" ht="12" customHeight="1">
      <c r="A368" s="71"/>
      <c r="B368" s="71"/>
      <c r="C368" s="64">
        <v>32349</v>
      </c>
      <c r="D368" s="82" t="s">
        <v>38</v>
      </c>
      <c r="E368" s="187" t="s">
        <v>216</v>
      </c>
      <c r="F368" s="186"/>
      <c r="G368" s="186"/>
      <c r="H368" s="186"/>
      <c r="I368" s="186"/>
      <c r="J368" s="74">
        <v>2041.36</v>
      </c>
      <c r="K368" s="74">
        <v>6000</v>
      </c>
      <c r="L368" s="74">
        <v>6000</v>
      </c>
      <c r="M368" s="74">
        <v>4815.58</v>
      </c>
      <c r="N368" s="45">
        <f t="shared" si="21"/>
        <v>235.90057608653058</v>
      </c>
      <c r="O368" s="45">
        <f t="shared" si="20"/>
        <v>80.25966666666666</v>
      </c>
      <c r="P368" s="74"/>
      <c r="Q368" s="54"/>
    </row>
    <row r="369" spans="1:17" s="36" customFormat="1" ht="12" customHeight="1">
      <c r="A369" s="71"/>
      <c r="B369" s="71"/>
      <c r="C369" s="64"/>
      <c r="D369" s="82"/>
      <c r="E369" s="187"/>
      <c r="F369" s="187"/>
      <c r="G369" s="187"/>
      <c r="H369" s="187"/>
      <c r="I369" s="187"/>
      <c r="J369" s="74"/>
      <c r="K369" s="74"/>
      <c r="L369" s="74"/>
      <c r="M369" s="74"/>
      <c r="N369" s="74"/>
      <c r="O369" s="74"/>
      <c r="P369" s="74"/>
      <c r="Q369" s="54"/>
    </row>
    <row r="370" spans="1:17" s="36" customFormat="1" ht="12" customHeight="1">
      <c r="A370" s="61"/>
      <c r="B370" s="66" t="s">
        <v>59</v>
      </c>
      <c r="C370" s="67"/>
      <c r="D370" s="67"/>
      <c r="E370" s="68" t="s">
        <v>230</v>
      </c>
      <c r="F370" s="204" t="s">
        <v>144</v>
      </c>
      <c r="G370" s="204"/>
      <c r="H370" s="204"/>
      <c r="I370" s="204"/>
      <c r="J370" s="110">
        <f>J372</f>
        <v>361082.76</v>
      </c>
      <c r="K370" s="110">
        <f>K372</f>
        <v>820000</v>
      </c>
      <c r="L370" s="110">
        <f>L372</f>
        <v>820000</v>
      </c>
      <c r="M370" s="110">
        <f>M372</f>
        <v>693962.42</v>
      </c>
      <c r="N370" s="43">
        <f>M370/J370*100</f>
        <v>192.18929754497282</v>
      </c>
      <c r="O370" s="43">
        <f>M370/L370*100</f>
        <v>84.62956341463416</v>
      </c>
      <c r="P370" s="74"/>
      <c r="Q370" s="54"/>
    </row>
    <row r="371" spans="1:17" s="36" customFormat="1" ht="12" customHeight="1">
      <c r="A371" s="61"/>
      <c r="B371" s="63"/>
      <c r="C371" s="60"/>
      <c r="D371" s="60"/>
      <c r="E371" s="187"/>
      <c r="F371" s="187"/>
      <c r="G371" s="187"/>
      <c r="H371" s="187"/>
      <c r="I371" s="187"/>
      <c r="J371" s="103"/>
      <c r="K371" s="103"/>
      <c r="L371" s="103"/>
      <c r="M371" s="103"/>
      <c r="N371" s="103"/>
      <c r="O371" s="103"/>
      <c r="P371" s="74"/>
      <c r="Q371" s="54"/>
    </row>
    <row r="372" spans="1:17" s="36" customFormat="1" ht="12" customHeight="1">
      <c r="A372" s="61"/>
      <c r="B372" s="63" t="s">
        <v>83</v>
      </c>
      <c r="C372" s="60"/>
      <c r="D372" s="60"/>
      <c r="E372" s="92" t="s">
        <v>231</v>
      </c>
      <c r="F372" s="187" t="s">
        <v>144</v>
      </c>
      <c r="G372" s="187"/>
      <c r="H372" s="187"/>
      <c r="I372" s="187"/>
      <c r="J372" s="79">
        <f>J374</f>
        <v>361082.76</v>
      </c>
      <c r="K372" s="79">
        <f>K374</f>
        <v>820000</v>
      </c>
      <c r="L372" s="79">
        <f>L374</f>
        <v>820000</v>
      </c>
      <c r="M372" s="79">
        <f>M374</f>
        <v>693962.42</v>
      </c>
      <c r="N372" s="45">
        <f>M372/J372*100</f>
        <v>192.18929754497282</v>
      </c>
      <c r="O372" s="45">
        <f>M372/L372*100</f>
        <v>84.62956341463416</v>
      </c>
      <c r="P372" s="74"/>
      <c r="Q372" s="54"/>
    </row>
    <row r="373" spans="1:17" s="36" customFormat="1" ht="12" customHeight="1">
      <c r="A373" s="61"/>
      <c r="B373" s="195" t="s">
        <v>53</v>
      </c>
      <c r="C373" s="196"/>
      <c r="D373" s="196"/>
      <c r="E373" s="204" t="s">
        <v>252</v>
      </c>
      <c r="F373" s="204"/>
      <c r="G373" s="204"/>
      <c r="H373" s="204"/>
      <c r="I373" s="204"/>
      <c r="J373" s="79"/>
      <c r="K373" s="79"/>
      <c r="L373" s="79"/>
      <c r="M373" s="79"/>
      <c r="N373" s="79"/>
      <c r="O373" s="79"/>
      <c r="P373" s="74"/>
      <c r="Q373" s="54"/>
    </row>
    <row r="374" spans="1:17" s="36" customFormat="1" ht="12" customHeight="1">
      <c r="A374" s="153">
        <v>42</v>
      </c>
      <c r="B374" s="153"/>
      <c r="C374" s="156"/>
      <c r="D374" s="156"/>
      <c r="E374" s="197" t="s">
        <v>336</v>
      </c>
      <c r="F374" s="197"/>
      <c r="G374" s="197"/>
      <c r="H374" s="197"/>
      <c r="I374" s="197"/>
      <c r="J374" s="155">
        <f>J376</f>
        <v>361082.76</v>
      </c>
      <c r="K374" s="155">
        <f>K376</f>
        <v>820000</v>
      </c>
      <c r="L374" s="155">
        <f>L376</f>
        <v>820000</v>
      </c>
      <c r="M374" s="155">
        <f>M376</f>
        <v>693962.42</v>
      </c>
      <c r="N374" s="155">
        <f>M374/J374*100</f>
        <v>192.18929754497282</v>
      </c>
      <c r="O374" s="146">
        <f>M374/L374*100</f>
        <v>84.62956341463416</v>
      </c>
      <c r="P374" s="74"/>
      <c r="Q374" s="54"/>
    </row>
    <row r="375" spans="1:17" s="36" customFormat="1" ht="12" customHeight="1">
      <c r="A375" s="61"/>
      <c r="B375" s="71"/>
      <c r="C375" s="61"/>
      <c r="D375" s="73"/>
      <c r="E375" s="187"/>
      <c r="F375" s="187"/>
      <c r="G375" s="187"/>
      <c r="H375" s="187"/>
      <c r="I375" s="187"/>
      <c r="J375" s="79"/>
      <c r="K375" s="79"/>
      <c r="L375" s="79"/>
      <c r="M375" s="79"/>
      <c r="N375" s="79"/>
      <c r="O375" s="79"/>
      <c r="P375" s="74"/>
      <c r="Q375" s="54"/>
    </row>
    <row r="376" spans="1:17" s="36" customFormat="1" ht="12" customHeight="1">
      <c r="A376" s="61"/>
      <c r="B376" s="71">
        <v>421</v>
      </c>
      <c r="C376" s="61"/>
      <c r="D376" s="73"/>
      <c r="E376" s="192" t="s">
        <v>72</v>
      </c>
      <c r="F376" s="192"/>
      <c r="G376" s="192"/>
      <c r="H376" s="192"/>
      <c r="I376" s="192"/>
      <c r="J376" s="72">
        <f>J377+J378</f>
        <v>361082.76</v>
      </c>
      <c r="K376" s="72">
        <f>K377+K378</f>
        <v>820000</v>
      </c>
      <c r="L376" s="72">
        <f>L377+L378</f>
        <v>820000</v>
      </c>
      <c r="M376" s="72">
        <f>M377+M378</f>
        <v>693962.42</v>
      </c>
      <c r="N376" s="43">
        <f>M376/J376*100</f>
        <v>192.18929754497282</v>
      </c>
      <c r="O376" s="43">
        <f>M376/L376*100</f>
        <v>84.62956341463416</v>
      </c>
      <c r="P376" s="74"/>
      <c r="Q376" s="54"/>
    </row>
    <row r="377" spans="1:17" s="122" customFormat="1" ht="12" customHeight="1">
      <c r="A377" s="36"/>
      <c r="B377" s="36"/>
      <c r="C377" s="51">
        <v>4212</v>
      </c>
      <c r="D377" s="82" t="s">
        <v>38</v>
      </c>
      <c r="E377" s="186" t="s">
        <v>349</v>
      </c>
      <c r="F377" s="186"/>
      <c r="G377" s="186"/>
      <c r="H377" s="186"/>
      <c r="I377" s="186"/>
      <c r="J377" s="74">
        <v>94237.5</v>
      </c>
      <c r="K377" s="74">
        <v>600000</v>
      </c>
      <c r="L377" s="74">
        <v>600000</v>
      </c>
      <c r="M377" s="74">
        <v>592967.42</v>
      </c>
      <c r="N377" s="48">
        <f>M377/J377*100</f>
        <v>629.2266029977451</v>
      </c>
      <c r="O377" s="48">
        <f>M377/L377*100</f>
        <v>98.82790333333334</v>
      </c>
      <c r="P377" s="123"/>
      <c r="Q377" s="126"/>
    </row>
    <row r="378" spans="1:17" s="122" customFormat="1" ht="12" customHeight="1">
      <c r="A378" s="36"/>
      <c r="B378" s="36"/>
      <c r="C378" s="51">
        <v>4212</v>
      </c>
      <c r="D378" s="82" t="s">
        <v>38</v>
      </c>
      <c r="E378" s="186" t="s">
        <v>276</v>
      </c>
      <c r="F378" s="186"/>
      <c r="G378" s="186"/>
      <c r="H378" s="186"/>
      <c r="I378" s="186"/>
      <c r="J378" s="74">
        <v>266845.26</v>
      </c>
      <c r="K378" s="74">
        <v>220000</v>
      </c>
      <c r="L378" s="74">
        <v>220000</v>
      </c>
      <c r="M378" s="74">
        <v>100995</v>
      </c>
      <c r="N378" s="48">
        <f>M378/J378*100</f>
        <v>37.847777397282606</v>
      </c>
      <c r="O378" s="48">
        <f>M378/L378*100</f>
        <v>45.90681818181818</v>
      </c>
      <c r="P378" s="123"/>
      <c r="Q378" s="126"/>
    </row>
    <row r="379" spans="1:17" s="122" customFormat="1" ht="12" customHeight="1">
      <c r="A379" s="36"/>
      <c r="B379" s="36"/>
      <c r="C379" s="51"/>
      <c r="D379" s="82"/>
      <c r="E379" s="51"/>
      <c r="F379" s="51"/>
      <c r="G379" s="51"/>
      <c r="H379" s="51"/>
      <c r="I379" s="51"/>
      <c r="J379" s="74"/>
      <c r="K379" s="74"/>
      <c r="L379" s="74"/>
      <c r="M379" s="74"/>
      <c r="N379" s="48"/>
      <c r="O379" s="48"/>
      <c r="P379" s="123"/>
      <c r="Q379" s="126"/>
    </row>
    <row r="380" spans="1:17" s="36" customFormat="1" ht="12" customHeight="1">
      <c r="A380" s="61"/>
      <c r="B380" s="66" t="s">
        <v>59</v>
      </c>
      <c r="C380" s="67"/>
      <c r="D380" s="67"/>
      <c r="E380" s="68" t="s">
        <v>232</v>
      </c>
      <c r="F380" s="204" t="s">
        <v>364</v>
      </c>
      <c r="G380" s="204"/>
      <c r="H380" s="204"/>
      <c r="I380" s="204"/>
      <c r="J380" s="110">
        <f>J389+J403+J410+J419+J382+J396</f>
        <v>2016085.15</v>
      </c>
      <c r="K380" s="110">
        <f>K389+K403+K410+K419+K382+K396</f>
        <v>3610760</v>
      </c>
      <c r="L380" s="110">
        <f>L389+L403+L410+L419+L382+L396</f>
        <v>3610760</v>
      </c>
      <c r="M380" s="110">
        <f>M389+M403+M410+M419+M382+M396</f>
        <v>2490247.8499999996</v>
      </c>
      <c r="N380" s="43">
        <f>M380/J380*100</f>
        <v>123.51898182475078</v>
      </c>
      <c r="O380" s="43">
        <f>M380/L380*100</f>
        <v>68.96741544716348</v>
      </c>
      <c r="P380" s="74"/>
      <c r="Q380" s="54"/>
    </row>
    <row r="381" spans="1:17" s="36" customFormat="1" ht="12" customHeight="1">
      <c r="A381" s="61"/>
      <c r="B381" s="129"/>
      <c r="C381" s="60"/>
      <c r="D381" s="60"/>
      <c r="E381" s="187"/>
      <c r="F381" s="187"/>
      <c r="G381" s="187"/>
      <c r="H381" s="187"/>
      <c r="I381" s="187"/>
      <c r="J381" s="103"/>
      <c r="K381" s="103"/>
      <c r="L381" s="103"/>
      <c r="M381" s="103"/>
      <c r="N381" s="103"/>
      <c r="O381" s="103"/>
      <c r="P381" s="74"/>
      <c r="Q381" s="54"/>
    </row>
    <row r="382" spans="1:17" s="36" customFormat="1" ht="12" customHeight="1">
      <c r="A382" s="61"/>
      <c r="B382" s="63" t="s">
        <v>83</v>
      </c>
      <c r="C382" s="60"/>
      <c r="D382" s="60"/>
      <c r="E382" s="92" t="s">
        <v>233</v>
      </c>
      <c r="F382" s="187" t="s">
        <v>138</v>
      </c>
      <c r="G382" s="187"/>
      <c r="H382" s="187"/>
      <c r="I382" s="187"/>
      <c r="J382" s="79">
        <f>J384</f>
        <v>0</v>
      </c>
      <c r="K382" s="79">
        <f>K384</f>
        <v>40760</v>
      </c>
      <c r="L382" s="79">
        <f>L384</f>
        <v>40760</v>
      </c>
      <c r="M382" s="79">
        <f>M384</f>
        <v>40760</v>
      </c>
      <c r="N382" s="45">
        <v>0</v>
      </c>
      <c r="O382" s="45">
        <f>M382/L382*100</f>
        <v>100</v>
      </c>
      <c r="P382" s="74"/>
      <c r="Q382" s="54"/>
    </row>
    <row r="383" spans="1:17" s="36" customFormat="1" ht="12" customHeight="1">
      <c r="A383" s="61"/>
      <c r="B383" s="195" t="s">
        <v>53</v>
      </c>
      <c r="C383" s="196"/>
      <c r="D383" s="196"/>
      <c r="E383" s="204" t="s">
        <v>85</v>
      </c>
      <c r="F383" s="204"/>
      <c r="G383" s="204"/>
      <c r="H383" s="204"/>
      <c r="I383" s="204"/>
      <c r="J383" s="79"/>
      <c r="K383" s="79"/>
      <c r="L383" s="79"/>
      <c r="M383" s="79"/>
      <c r="N383" s="79"/>
      <c r="O383" s="79"/>
      <c r="P383" s="74"/>
      <c r="Q383" s="54"/>
    </row>
    <row r="384" spans="1:17" s="36" customFormat="1" ht="12" customHeight="1">
      <c r="A384" s="153">
        <v>41</v>
      </c>
      <c r="B384" s="153"/>
      <c r="C384" s="156"/>
      <c r="D384" s="156"/>
      <c r="E384" s="197" t="s">
        <v>337</v>
      </c>
      <c r="F384" s="197"/>
      <c r="G384" s="197"/>
      <c r="H384" s="197"/>
      <c r="I384" s="197"/>
      <c r="J384" s="155">
        <f>J386</f>
        <v>0</v>
      </c>
      <c r="K384" s="155">
        <f>K386</f>
        <v>40760</v>
      </c>
      <c r="L384" s="155">
        <f>L386</f>
        <v>40760</v>
      </c>
      <c r="M384" s="155">
        <f>M386</f>
        <v>40760</v>
      </c>
      <c r="N384" s="155">
        <v>0</v>
      </c>
      <c r="O384" s="146">
        <f>M384/L384*100</f>
        <v>100</v>
      </c>
      <c r="P384" s="74"/>
      <c r="Q384" s="54"/>
    </row>
    <row r="385" spans="1:17" s="36" customFormat="1" ht="12" customHeight="1">
      <c r="A385" s="61"/>
      <c r="B385" s="71"/>
      <c r="C385" s="61"/>
      <c r="D385" s="73"/>
      <c r="E385" s="187"/>
      <c r="F385" s="187"/>
      <c r="G385" s="187"/>
      <c r="H385" s="187"/>
      <c r="I385" s="187"/>
      <c r="J385" s="79"/>
      <c r="K385" s="79"/>
      <c r="L385" s="79"/>
      <c r="M385" s="79"/>
      <c r="N385" s="79"/>
      <c r="O385" s="79"/>
      <c r="P385" s="74"/>
      <c r="Q385" s="54"/>
    </row>
    <row r="386" spans="1:17" s="36" customFormat="1" ht="12" customHeight="1">
      <c r="A386" s="61"/>
      <c r="B386" s="71">
        <v>411</v>
      </c>
      <c r="C386" s="61"/>
      <c r="D386" s="73"/>
      <c r="E386" s="192" t="s">
        <v>139</v>
      </c>
      <c r="F386" s="192"/>
      <c r="G386" s="192"/>
      <c r="H386" s="192"/>
      <c r="I386" s="192"/>
      <c r="J386" s="72">
        <f>J387</f>
        <v>0</v>
      </c>
      <c r="K386" s="72">
        <f>K387</f>
        <v>40760</v>
      </c>
      <c r="L386" s="72">
        <f>L387</f>
        <v>40760</v>
      </c>
      <c r="M386" s="72">
        <f>M387</f>
        <v>40760</v>
      </c>
      <c r="N386" s="43">
        <v>0</v>
      </c>
      <c r="O386" s="43">
        <f>M386/L386*100</f>
        <v>100</v>
      </c>
      <c r="P386" s="74"/>
      <c r="Q386" s="54"/>
    </row>
    <row r="387" spans="1:17" s="36" customFormat="1" ht="12" customHeight="1">
      <c r="A387" s="61"/>
      <c r="B387" s="61"/>
      <c r="C387" s="64">
        <v>4111</v>
      </c>
      <c r="D387" s="73" t="s">
        <v>38</v>
      </c>
      <c r="E387" s="187" t="s">
        <v>138</v>
      </c>
      <c r="F387" s="187"/>
      <c r="G387" s="187"/>
      <c r="H387" s="187"/>
      <c r="I387" s="187"/>
      <c r="J387" s="79">
        <v>0</v>
      </c>
      <c r="K387" s="79">
        <v>40760</v>
      </c>
      <c r="L387" s="79">
        <v>40760</v>
      </c>
      <c r="M387" s="79">
        <v>40760</v>
      </c>
      <c r="N387" s="45">
        <v>0</v>
      </c>
      <c r="O387" s="45">
        <f>M387/L387*100</f>
        <v>100</v>
      </c>
      <c r="P387" s="74"/>
      <c r="Q387" s="54"/>
    </row>
    <row r="388" spans="1:17" s="36" customFormat="1" ht="12" customHeight="1">
      <c r="A388" s="61"/>
      <c r="B388" s="61"/>
      <c r="C388" s="64"/>
      <c r="D388" s="73"/>
      <c r="E388" s="187"/>
      <c r="F388" s="187"/>
      <c r="G388" s="187"/>
      <c r="H388" s="187"/>
      <c r="I388" s="187"/>
      <c r="J388" s="79"/>
      <c r="K388" s="79"/>
      <c r="L388" s="79"/>
      <c r="M388" s="79"/>
      <c r="N388" s="79"/>
      <c r="O388" s="79"/>
      <c r="P388" s="74"/>
      <c r="Q388" s="54"/>
    </row>
    <row r="389" spans="1:17" s="36" customFormat="1" ht="12" customHeight="1">
      <c r="A389" s="61"/>
      <c r="B389" s="63" t="s">
        <v>83</v>
      </c>
      <c r="C389" s="60"/>
      <c r="D389" s="60"/>
      <c r="E389" s="92" t="s">
        <v>234</v>
      </c>
      <c r="F389" s="187" t="s">
        <v>140</v>
      </c>
      <c r="G389" s="187"/>
      <c r="H389" s="187"/>
      <c r="I389" s="187"/>
      <c r="J389" s="79">
        <f>J391</f>
        <v>1387276.46</v>
      </c>
      <c r="K389" s="79">
        <f>K391</f>
        <v>2400000</v>
      </c>
      <c r="L389" s="79">
        <f>L391</f>
        <v>2400000</v>
      </c>
      <c r="M389" s="79">
        <f>M391</f>
        <v>1398133.65</v>
      </c>
      <c r="N389" s="45">
        <f>M389/J389*100</f>
        <v>100.78262626902787</v>
      </c>
      <c r="O389" s="45">
        <f>M389/L389*100</f>
        <v>58.255568749999995</v>
      </c>
      <c r="P389" s="74"/>
      <c r="Q389" s="54"/>
    </row>
    <row r="390" spans="1:17" s="36" customFormat="1" ht="23.25" customHeight="1">
      <c r="A390" s="61"/>
      <c r="B390" s="195" t="s">
        <v>53</v>
      </c>
      <c r="C390" s="196"/>
      <c r="D390" s="196"/>
      <c r="E390" s="206" t="s">
        <v>351</v>
      </c>
      <c r="F390" s="206"/>
      <c r="G390" s="206"/>
      <c r="H390" s="206"/>
      <c r="I390" s="206"/>
      <c r="J390" s="79"/>
      <c r="K390" s="79"/>
      <c r="L390" s="79"/>
      <c r="M390" s="79"/>
      <c r="N390" s="79"/>
      <c r="O390" s="79"/>
      <c r="P390" s="74"/>
      <c r="Q390" s="54"/>
    </row>
    <row r="391" spans="1:17" s="36" customFormat="1" ht="12" customHeight="1">
      <c r="A391" s="153">
        <v>42</v>
      </c>
      <c r="B391" s="153"/>
      <c r="C391" s="156"/>
      <c r="D391" s="156"/>
      <c r="E391" s="197" t="s">
        <v>336</v>
      </c>
      <c r="F391" s="197"/>
      <c r="G391" s="197"/>
      <c r="H391" s="197"/>
      <c r="I391" s="197"/>
      <c r="J391" s="155">
        <f>J393</f>
        <v>1387276.46</v>
      </c>
      <c r="K391" s="155">
        <f>K393</f>
        <v>2400000</v>
      </c>
      <c r="L391" s="155">
        <f>L393</f>
        <v>2400000</v>
      </c>
      <c r="M391" s="155">
        <f>M393</f>
        <v>1398133.65</v>
      </c>
      <c r="N391" s="155">
        <f>M391/J391*100</f>
        <v>100.78262626902787</v>
      </c>
      <c r="O391" s="146">
        <f>M391/L391*100</f>
        <v>58.255568749999995</v>
      </c>
      <c r="P391" s="74"/>
      <c r="Q391" s="54"/>
    </row>
    <row r="392" spans="1:17" s="36" customFormat="1" ht="12" customHeight="1">
      <c r="A392" s="61"/>
      <c r="B392" s="71"/>
      <c r="C392" s="61"/>
      <c r="D392" s="73"/>
      <c r="E392" s="187"/>
      <c r="F392" s="187"/>
      <c r="G392" s="187"/>
      <c r="H392" s="187"/>
      <c r="I392" s="187"/>
      <c r="J392" s="79"/>
      <c r="K392" s="79"/>
      <c r="L392" s="79"/>
      <c r="M392" s="79"/>
      <c r="N392" s="79"/>
      <c r="O392" s="79"/>
      <c r="P392" s="74"/>
      <c r="Q392" s="54"/>
    </row>
    <row r="393" spans="1:17" s="36" customFormat="1" ht="12" customHeight="1">
      <c r="A393" s="61"/>
      <c r="B393" s="71">
        <v>421</v>
      </c>
      <c r="C393" s="61"/>
      <c r="D393" s="73"/>
      <c r="E393" s="192" t="s">
        <v>72</v>
      </c>
      <c r="F393" s="192"/>
      <c r="G393" s="192"/>
      <c r="H393" s="192"/>
      <c r="I393" s="192"/>
      <c r="J393" s="72">
        <f>J394</f>
        <v>1387276.46</v>
      </c>
      <c r="K393" s="72">
        <f>K394</f>
        <v>2400000</v>
      </c>
      <c r="L393" s="72">
        <f>L394</f>
        <v>2400000</v>
      </c>
      <c r="M393" s="72">
        <f>M394</f>
        <v>1398133.65</v>
      </c>
      <c r="N393" s="43">
        <f>M393/J393*100</f>
        <v>100.78262626902787</v>
      </c>
      <c r="O393" s="43">
        <f>M393/L393*100</f>
        <v>58.255568749999995</v>
      </c>
      <c r="P393" s="74"/>
      <c r="Q393" s="54"/>
    </row>
    <row r="394" spans="1:17" s="36" customFormat="1" ht="12" customHeight="1">
      <c r="A394" s="61"/>
      <c r="B394" s="61"/>
      <c r="C394" s="64">
        <v>4213</v>
      </c>
      <c r="D394" s="73" t="s">
        <v>39</v>
      </c>
      <c r="E394" s="187" t="s">
        <v>140</v>
      </c>
      <c r="F394" s="187"/>
      <c r="G394" s="187"/>
      <c r="H394" s="187"/>
      <c r="I394" s="187"/>
      <c r="J394" s="79">
        <v>1387276.46</v>
      </c>
      <c r="K394" s="79">
        <v>2400000</v>
      </c>
      <c r="L394" s="79">
        <v>2400000</v>
      </c>
      <c r="M394" s="72">
        <v>1398133.65</v>
      </c>
      <c r="N394" s="45">
        <f>M394/J394*100</f>
        <v>100.78262626902787</v>
      </c>
      <c r="O394" s="45">
        <f>M394/L394*100</f>
        <v>58.255568749999995</v>
      </c>
      <c r="P394" s="74"/>
      <c r="Q394" s="54"/>
    </row>
    <row r="395" spans="1:17" s="36" customFormat="1" ht="41.25" customHeight="1">
      <c r="A395" s="61"/>
      <c r="B395" s="61"/>
      <c r="C395" s="64"/>
      <c r="D395" s="73"/>
      <c r="E395" s="187"/>
      <c r="F395" s="187"/>
      <c r="G395" s="187"/>
      <c r="H395" s="187"/>
      <c r="I395" s="187"/>
      <c r="J395" s="79"/>
      <c r="K395" s="79"/>
      <c r="L395" s="79"/>
      <c r="M395" s="79"/>
      <c r="N395" s="79"/>
      <c r="O395" s="79"/>
      <c r="P395" s="74"/>
      <c r="Q395" s="54"/>
    </row>
    <row r="396" spans="1:17" s="36" customFormat="1" ht="12" customHeight="1">
      <c r="A396" s="61"/>
      <c r="B396" s="195" t="s">
        <v>83</v>
      </c>
      <c r="C396" s="196"/>
      <c r="D396" s="196"/>
      <c r="E396" s="61" t="s">
        <v>235</v>
      </c>
      <c r="F396" s="187" t="s">
        <v>141</v>
      </c>
      <c r="G396" s="187"/>
      <c r="H396" s="187"/>
      <c r="I396" s="187"/>
      <c r="J396" s="79">
        <f>J398</f>
        <v>33637.5</v>
      </c>
      <c r="K396" s="79">
        <f>K398</f>
        <v>0</v>
      </c>
      <c r="L396" s="79">
        <f>L398</f>
        <v>0</v>
      </c>
      <c r="M396" s="79">
        <f>M398</f>
        <v>0</v>
      </c>
      <c r="N396" s="45">
        <f>M396/J396*100</f>
        <v>0</v>
      </c>
      <c r="O396" s="45">
        <v>0</v>
      </c>
      <c r="P396" s="74"/>
      <c r="Q396" s="54"/>
    </row>
    <row r="397" spans="1:17" s="36" customFormat="1" ht="12" customHeight="1">
      <c r="A397" s="61"/>
      <c r="B397" s="195" t="s">
        <v>53</v>
      </c>
      <c r="C397" s="196"/>
      <c r="D397" s="196"/>
      <c r="E397" s="204" t="s">
        <v>166</v>
      </c>
      <c r="F397" s="204"/>
      <c r="G397" s="204"/>
      <c r="H397" s="204"/>
      <c r="I397" s="204"/>
      <c r="J397" s="79"/>
      <c r="K397" s="79"/>
      <c r="L397" s="79"/>
      <c r="M397" s="79"/>
      <c r="N397" s="79"/>
      <c r="O397" s="79"/>
      <c r="P397" s="74"/>
      <c r="Q397" s="54"/>
    </row>
    <row r="398" spans="1:17" s="36" customFormat="1" ht="12" customHeight="1">
      <c r="A398" s="153">
        <v>42</v>
      </c>
      <c r="B398" s="153"/>
      <c r="C398" s="156"/>
      <c r="D398" s="156"/>
      <c r="E398" s="197" t="s">
        <v>336</v>
      </c>
      <c r="F398" s="197"/>
      <c r="G398" s="197"/>
      <c r="H398" s="197"/>
      <c r="I398" s="197"/>
      <c r="J398" s="155">
        <f>J400</f>
        <v>33637.5</v>
      </c>
      <c r="K398" s="155">
        <f>K400</f>
        <v>0</v>
      </c>
      <c r="L398" s="155">
        <f>L400</f>
        <v>0</v>
      </c>
      <c r="M398" s="155">
        <f>M400</f>
        <v>0</v>
      </c>
      <c r="N398" s="155">
        <f>M398/J398*100</f>
        <v>0</v>
      </c>
      <c r="O398" s="146">
        <v>0</v>
      </c>
      <c r="P398" s="74"/>
      <c r="Q398" s="54"/>
    </row>
    <row r="399" spans="1:17" s="36" customFormat="1" ht="12" customHeight="1">
      <c r="A399" s="61"/>
      <c r="B399" s="71"/>
      <c r="C399" s="61"/>
      <c r="D399" s="73"/>
      <c r="E399" s="187"/>
      <c r="F399" s="187"/>
      <c r="G399" s="187"/>
      <c r="H399" s="187"/>
      <c r="I399" s="187"/>
      <c r="J399" s="79"/>
      <c r="K399" s="79"/>
      <c r="L399" s="79"/>
      <c r="M399" s="79"/>
      <c r="N399" s="79"/>
      <c r="O399" s="79"/>
      <c r="P399" s="74"/>
      <c r="Q399" s="54"/>
    </row>
    <row r="400" spans="1:17" s="36" customFormat="1" ht="12" customHeight="1">
      <c r="A400" s="61"/>
      <c r="B400" s="71">
        <v>421</v>
      </c>
      <c r="C400" s="61"/>
      <c r="D400" s="73"/>
      <c r="E400" s="192" t="s">
        <v>72</v>
      </c>
      <c r="F400" s="192"/>
      <c r="G400" s="192"/>
      <c r="H400" s="192"/>
      <c r="I400" s="192"/>
      <c r="J400" s="72">
        <f>J401</f>
        <v>33637.5</v>
      </c>
      <c r="K400" s="72">
        <f>K401</f>
        <v>0</v>
      </c>
      <c r="L400" s="72">
        <f>L401</f>
        <v>0</v>
      </c>
      <c r="M400" s="72">
        <f>M401</f>
        <v>0</v>
      </c>
      <c r="N400" s="43">
        <f>M400/J400*100</f>
        <v>0</v>
      </c>
      <c r="O400" s="43">
        <v>0</v>
      </c>
      <c r="P400" s="74"/>
      <c r="Q400" s="54"/>
    </row>
    <row r="401" spans="1:17" s="36" customFormat="1" ht="12" customHeight="1">
      <c r="A401" s="61"/>
      <c r="B401" s="71"/>
      <c r="C401" s="64">
        <v>4214</v>
      </c>
      <c r="D401" s="73" t="s">
        <v>40</v>
      </c>
      <c r="E401" s="187" t="s">
        <v>142</v>
      </c>
      <c r="F401" s="187"/>
      <c r="G401" s="187"/>
      <c r="H401" s="187"/>
      <c r="I401" s="187"/>
      <c r="J401" s="79">
        <v>33637.5</v>
      </c>
      <c r="K401" s="79">
        <v>0</v>
      </c>
      <c r="L401" s="79">
        <v>0</v>
      </c>
      <c r="M401" s="79">
        <v>0</v>
      </c>
      <c r="N401" s="45">
        <f>M401/J401*100</f>
        <v>0</v>
      </c>
      <c r="O401" s="45">
        <v>0</v>
      </c>
      <c r="P401" s="74"/>
      <c r="Q401" s="54"/>
    </row>
    <row r="402" spans="1:17" s="36" customFormat="1" ht="12" customHeight="1">
      <c r="A402" s="59"/>
      <c r="B402" s="59"/>
      <c r="C402" s="59"/>
      <c r="D402" s="59"/>
      <c r="E402" s="207"/>
      <c r="F402" s="207"/>
      <c r="G402" s="207"/>
      <c r="H402" s="207"/>
      <c r="I402" s="207"/>
      <c r="J402" s="106"/>
      <c r="K402" s="106"/>
      <c r="L402" s="106"/>
      <c r="M402" s="106"/>
      <c r="N402" s="106"/>
      <c r="O402" s="106"/>
      <c r="P402" s="74"/>
      <c r="Q402" s="54"/>
    </row>
    <row r="403" spans="1:17" s="36" customFormat="1" ht="12" customHeight="1">
      <c r="A403" s="61"/>
      <c r="B403" s="195" t="s">
        <v>83</v>
      </c>
      <c r="C403" s="195"/>
      <c r="D403" s="195"/>
      <c r="E403" s="61" t="s">
        <v>236</v>
      </c>
      <c r="F403" s="208" t="s">
        <v>73</v>
      </c>
      <c r="G403" s="208"/>
      <c r="H403" s="208"/>
      <c r="I403" s="208"/>
      <c r="J403" s="79">
        <f>J405</f>
        <v>476235.56</v>
      </c>
      <c r="K403" s="79">
        <f>K405</f>
        <v>400000</v>
      </c>
      <c r="L403" s="79">
        <f>L405</f>
        <v>400000</v>
      </c>
      <c r="M403" s="79">
        <f>M405</f>
        <v>446255.63</v>
      </c>
      <c r="N403" s="45">
        <f>M403/J403*100</f>
        <v>93.70481070334186</v>
      </c>
      <c r="O403" s="45">
        <f>M403/L403*100</f>
        <v>111.5639075</v>
      </c>
      <c r="P403" s="74"/>
      <c r="Q403" s="54"/>
    </row>
    <row r="404" spans="1:17" s="36" customFormat="1" ht="25.5" customHeight="1">
      <c r="A404" s="61"/>
      <c r="B404" s="195" t="s">
        <v>53</v>
      </c>
      <c r="C404" s="196"/>
      <c r="D404" s="196"/>
      <c r="E404" s="206" t="s">
        <v>277</v>
      </c>
      <c r="F404" s="206"/>
      <c r="G404" s="206"/>
      <c r="H404" s="206"/>
      <c r="I404" s="206"/>
      <c r="J404" s="79"/>
      <c r="K404" s="79"/>
      <c r="L404" s="79"/>
      <c r="M404" s="79"/>
      <c r="N404" s="79"/>
      <c r="O404" s="79"/>
      <c r="P404" s="74"/>
      <c r="Q404" s="54"/>
    </row>
    <row r="405" spans="1:17" s="36" customFormat="1" ht="12" customHeight="1">
      <c r="A405" s="153">
        <v>42</v>
      </c>
      <c r="B405" s="153"/>
      <c r="C405" s="156"/>
      <c r="D405" s="156"/>
      <c r="E405" s="197" t="s">
        <v>336</v>
      </c>
      <c r="F405" s="197"/>
      <c r="G405" s="197"/>
      <c r="H405" s="197"/>
      <c r="I405" s="197"/>
      <c r="J405" s="155">
        <f>J407</f>
        <v>476235.56</v>
      </c>
      <c r="K405" s="155">
        <f>K407</f>
        <v>400000</v>
      </c>
      <c r="L405" s="155">
        <f>L407</f>
        <v>400000</v>
      </c>
      <c r="M405" s="155">
        <f>M407</f>
        <v>446255.63</v>
      </c>
      <c r="N405" s="155">
        <f>M405/J405*100</f>
        <v>93.70481070334186</v>
      </c>
      <c r="O405" s="146">
        <f>M405/L405*100</f>
        <v>111.5639075</v>
      </c>
      <c r="P405" s="74"/>
      <c r="Q405" s="54"/>
    </row>
    <row r="406" spans="1:17" s="36" customFormat="1" ht="12" customHeight="1">
      <c r="A406" s="61"/>
      <c r="B406" s="71"/>
      <c r="C406" s="61"/>
      <c r="D406" s="73"/>
      <c r="E406" s="187"/>
      <c r="F406" s="187"/>
      <c r="G406" s="187"/>
      <c r="H406" s="187"/>
      <c r="I406" s="187"/>
      <c r="J406" s="79"/>
      <c r="K406" s="79"/>
      <c r="L406" s="79"/>
      <c r="M406" s="79"/>
      <c r="N406" s="79"/>
      <c r="O406" s="79"/>
      <c r="P406" s="74"/>
      <c r="Q406" s="54"/>
    </row>
    <row r="407" spans="1:17" s="36" customFormat="1" ht="12" customHeight="1">
      <c r="A407" s="61"/>
      <c r="B407" s="71">
        <v>421</v>
      </c>
      <c r="C407" s="61"/>
      <c r="D407" s="73"/>
      <c r="E407" s="192" t="s">
        <v>72</v>
      </c>
      <c r="F407" s="192"/>
      <c r="G407" s="192"/>
      <c r="H407" s="192"/>
      <c r="I407" s="192"/>
      <c r="J407" s="72">
        <f>J408</f>
        <v>476235.56</v>
      </c>
      <c r="K407" s="72">
        <f>K408</f>
        <v>400000</v>
      </c>
      <c r="L407" s="72">
        <f>L408</f>
        <v>400000</v>
      </c>
      <c r="M407" s="72">
        <f>M408</f>
        <v>446255.63</v>
      </c>
      <c r="N407" s="43">
        <f>M407/J407*100</f>
        <v>93.70481070334186</v>
      </c>
      <c r="O407" s="43">
        <f>M407/L407*100</f>
        <v>111.5639075</v>
      </c>
      <c r="P407" s="74"/>
      <c r="Q407" s="54"/>
    </row>
    <row r="408" spans="1:17" s="36" customFormat="1" ht="12" customHeight="1">
      <c r="A408" s="61"/>
      <c r="B408" s="71"/>
      <c r="C408" s="64">
        <v>4214</v>
      </c>
      <c r="D408" s="73" t="s">
        <v>37</v>
      </c>
      <c r="E408" s="187" t="s">
        <v>73</v>
      </c>
      <c r="F408" s="187"/>
      <c r="G408" s="187"/>
      <c r="H408" s="187"/>
      <c r="I408" s="187"/>
      <c r="J408" s="79">
        <v>476235.56</v>
      </c>
      <c r="K408" s="79">
        <v>400000</v>
      </c>
      <c r="L408" s="79">
        <v>400000</v>
      </c>
      <c r="M408" s="79">
        <v>446255.63</v>
      </c>
      <c r="N408" s="45">
        <f>M408/J408*100</f>
        <v>93.70481070334186</v>
      </c>
      <c r="O408" s="45">
        <f>M408/L408*100</f>
        <v>111.5639075</v>
      </c>
      <c r="P408" s="74"/>
      <c r="Q408" s="54"/>
    </row>
    <row r="409" spans="1:17" s="36" customFormat="1" ht="12" customHeight="1">
      <c r="A409" s="61"/>
      <c r="B409" s="71"/>
      <c r="C409" s="61"/>
      <c r="D409" s="73"/>
      <c r="E409" s="187"/>
      <c r="F409" s="187"/>
      <c r="G409" s="187"/>
      <c r="H409" s="187"/>
      <c r="I409" s="187"/>
      <c r="J409" s="79"/>
      <c r="K409" s="79"/>
      <c r="L409" s="79"/>
      <c r="M409" s="79"/>
      <c r="N409" s="79"/>
      <c r="O409" s="79"/>
      <c r="P409" s="74"/>
      <c r="Q409" s="54"/>
    </row>
    <row r="410" spans="1:17" s="36" customFormat="1" ht="12" customHeight="1">
      <c r="A410" s="61"/>
      <c r="B410" s="195" t="s">
        <v>83</v>
      </c>
      <c r="C410" s="196"/>
      <c r="D410" s="196"/>
      <c r="E410" s="61" t="s">
        <v>237</v>
      </c>
      <c r="F410" s="187" t="s">
        <v>160</v>
      </c>
      <c r="G410" s="187"/>
      <c r="H410" s="187"/>
      <c r="I410" s="187"/>
      <c r="J410" s="79">
        <f>J412</f>
        <v>118935.63</v>
      </c>
      <c r="K410" s="79">
        <f>K412</f>
        <v>720000</v>
      </c>
      <c r="L410" s="79">
        <f>L412</f>
        <v>720000</v>
      </c>
      <c r="M410" s="79">
        <f>M412</f>
        <v>565009.8200000001</v>
      </c>
      <c r="N410" s="45">
        <f>M410/J410*100</f>
        <v>475.0551369677868</v>
      </c>
      <c r="O410" s="45">
        <f>M410/L410*100</f>
        <v>78.47358611111112</v>
      </c>
      <c r="P410" s="74"/>
      <c r="Q410" s="54"/>
    </row>
    <row r="411" spans="1:17" s="36" customFormat="1" ht="24" customHeight="1">
      <c r="A411" s="61"/>
      <c r="B411" s="195" t="s">
        <v>53</v>
      </c>
      <c r="C411" s="196"/>
      <c r="D411" s="196"/>
      <c r="E411" s="206" t="s">
        <v>277</v>
      </c>
      <c r="F411" s="206"/>
      <c r="G411" s="206"/>
      <c r="H411" s="206"/>
      <c r="I411" s="206"/>
      <c r="J411" s="79"/>
      <c r="K411" s="79"/>
      <c r="L411" s="79"/>
      <c r="M411" s="79"/>
      <c r="N411" s="79"/>
      <c r="O411" s="79"/>
      <c r="P411" s="74"/>
      <c r="Q411" s="54"/>
    </row>
    <row r="412" spans="1:17" s="36" customFormat="1" ht="12" customHeight="1">
      <c r="A412" s="153">
        <v>42</v>
      </c>
      <c r="B412" s="153"/>
      <c r="C412" s="156"/>
      <c r="D412" s="156"/>
      <c r="E412" s="197" t="s">
        <v>336</v>
      </c>
      <c r="F412" s="197"/>
      <c r="G412" s="197"/>
      <c r="H412" s="197"/>
      <c r="I412" s="197"/>
      <c r="J412" s="155">
        <f>J414</f>
        <v>118935.63</v>
      </c>
      <c r="K412" s="155">
        <f>K414</f>
        <v>720000</v>
      </c>
      <c r="L412" s="155">
        <f>L414</f>
        <v>720000</v>
      </c>
      <c r="M412" s="155">
        <f>M414</f>
        <v>565009.8200000001</v>
      </c>
      <c r="N412" s="155">
        <f>M412/J412*100</f>
        <v>475.0551369677868</v>
      </c>
      <c r="O412" s="146">
        <f>M412/L412*100</f>
        <v>78.47358611111112</v>
      </c>
      <c r="P412" s="74"/>
      <c r="Q412" s="54"/>
    </row>
    <row r="413" spans="1:17" s="36" customFormat="1" ht="12" customHeight="1">
      <c r="A413" s="61"/>
      <c r="B413" s="71"/>
      <c r="C413" s="61"/>
      <c r="D413" s="73"/>
      <c r="E413" s="187"/>
      <c r="F413" s="187"/>
      <c r="G413" s="187"/>
      <c r="H413" s="187"/>
      <c r="I413" s="187"/>
      <c r="J413" s="79"/>
      <c r="K413" s="79"/>
      <c r="L413" s="79"/>
      <c r="M413" s="79"/>
      <c r="N413" s="79"/>
      <c r="O413" s="79"/>
      <c r="P413" s="74"/>
      <c r="Q413" s="54"/>
    </row>
    <row r="414" spans="1:17" s="36" customFormat="1" ht="12" customHeight="1">
      <c r="A414" s="61"/>
      <c r="B414" s="71">
        <v>421</v>
      </c>
      <c r="C414" s="61"/>
      <c r="D414" s="73"/>
      <c r="E414" s="192" t="s">
        <v>72</v>
      </c>
      <c r="F414" s="192"/>
      <c r="G414" s="192"/>
      <c r="H414" s="192"/>
      <c r="I414" s="192"/>
      <c r="J414" s="72">
        <f>SUM(J415:J417)</f>
        <v>118935.63</v>
      </c>
      <c r="K414" s="72">
        <f>SUM(K415:K417)</f>
        <v>720000</v>
      </c>
      <c r="L414" s="72">
        <f>SUM(L415:L417)</f>
        <v>720000</v>
      </c>
      <c r="M414" s="72">
        <f>SUM(M415:M417)</f>
        <v>565009.8200000001</v>
      </c>
      <c r="N414" s="43">
        <f>M414/J414*100</f>
        <v>475.0551369677868</v>
      </c>
      <c r="O414" s="43">
        <f>M414/L414*100</f>
        <v>78.47358611111112</v>
      </c>
      <c r="P414" s="74"/>
      <c r="Q414" s="54"/>
    </row>
    <row r="415" spans="1:17" s="36" customFormat="1" ht="12" customHeight="1">
      <c r="A415" s="61"/>
      <c r="B415" s="71"/>
      <c r="C415" s="64">
        <v>4214</v>
      </c>
      <c r="D415" s="73" t="s">
        <v>38</v>
      </c>
      <c r="E415" s="187" t="s">
        <v>143</v>
      </c>
      <c r="F415" s="187"/>
      <c r="G415" s="187"/>
      <c r="H415" s="187"/>
      <c r="I415" s="187"/>
      <c r="J415" s="79">
        <v>0</v>
      </c>
      <c r="K415" s="79">
        <v>20000</v>
      </c>
      <c r="L415" s="79">
        <v>20000</v>
      </c>
      <c r="M415" s="79">
        <v>14000</v>
      </c>
      <c r="N415" s="45">
        <v>0</v>
      </c>
      <c r="O415" s="45">
        <f>M415/L415*100</f>
        <v>70</v>
      </c>
      <c r="P415" s="74"/>
      <c r="Q415" s="54"/>
    </row>
    <row r="416" spans="1:17" s="36" customFormat="1" ht="12" customHeight="1">
      <c r="A416" s="61"/>
      <c r="B416" s="71"/>
      <c r="C416" s="64">
        <v>4214</v>
      </c>
      <c r="D416" s="82" t="s">
        <v>38</v>
      </c>
      <c r="E416" s="187" t="s">
        <v>266</v>
      </c>
      <c r="F416" s="187"/>
      <c r="G416" s="187"/>
      <c r="H416" s="187"/>
      <c r="I416" s="187"/>
      <c r="J416" s="79">
        <v>25031.25</v>
      </c>
      <c r="K416" s="79">
        <v>600000</v>
      </c>
      <c r="L416" s="79">
        <v>600000</v>
      </c>
      <c r="M416" s="79">
        <v>482998.82</v>
      </c>
      <c r="N416" s="45">
        <f>M416/J416*100</f>
        <v>1929.5833008739078</v>
      </c>
      <c r="O416" s="45">
        <f>M416/L416*100</f>
        <v>80.49980333333333</v>
      </c>
      <c r="P416" s="74"/>
      <c r="Q416" s="54"/>
    </row>
    <row r="417" spans="1:17" s="36" customFormat="1" ht="12" customHeight="1">
      <c r="A417" s="61"/>
      <c r="B417" s="71"/>
      <c r="C417" s="64">
        <v>4214</v>
      </c>
      <c r="D417" s="73" t="s">
        <v>149</v>
      </c>
      <c r="E417" s="187" t="s">
        <v>265</v>
      </c>
      <c r="F417" s="186"/>
      <c r="G417" s="186"/>
      <c r="H417" s="186"/>
      <c r="I417" s="186"/>
      <c r="J417" s="79">
        <v>93904.38</v>
      </c>
      <c r="K417" s="79">
        <v>100000</v>
      </c>
      <c r="L417" s="79">
        <v>100000</v>
      </c>
      <c r="M417" s="79">
        <v>68011</v>
      </c>
      <c r="N417" s="45">
        <f>M417/J417*100</f>
        <v>72.42580165057262</v>
      </c>
      <c r="O417" s="45">
        <f>M417/L417*100</f>
        <v>68.011</v>
      </c>
      <c r="P417" s="74"/>
      <c r="Q417" s="54"/>
    </row>
    <row r="418" spans="1:17" s="36" customFormat="1" ht="12" customHeight="1">
      <c r="A418" s="61"/>
      <c r="B418" s="71"/>
      <c r="C418" s="61"/>
      <c r="D418" s="73"/>
      <c r="E418" s="187"/>
      <c r="F418" s="187"/>
      <c r="G418" s="187"/>
      <c r="H418" s="187"/>
      <c r="I418" s="187"/>
      <c r="J418" s="79"/>
      <c r="K418" s="79"/>
      <c r="L418" s="79"/>
      <c r="M418" s="79"/>
      <c r="N418" s="79"/>
      <c r="O418" s="79"/>
      <c r="P418" s="74"/>
      <c r="Q418" s="54"/>
    </row>
    <row r="419" spans="1:17" s="36" customFormat="1" ht="12" customHeight="1">
      <c r="A419" s="61"/>
      <c r="B419" s="195" t="s">
        <v>83</v>
      </c>
      <c r="C419" s="196"/>
      <c r="D419" s="196"/>
      <c r="E419" s="61" t="s">
        <v>238</v>
      </c>
      <c r="F419" s="187" t="s">
        <v>74</v>
      </c>
      <c r="G419" s="187"/>
      <c r="H419" s="187"/>
      <c r="I419" s="187"/>
      <c r="J419" s="79">
        <f>J421</f>
        <v>0</v>
      </c>
      <c r="K419" s="79">
        <f>K421</f>
        <v>50000</v>
      </c>
      <c r="L419" s="79">
        <f>L421</f>
        <v>50000</v>
      </c>
      <c r="M419" s="79">
        <f>M421</f>
        <v>40088.75</v>
      </c>
      <c r="N419" s="45">
        <v>0</v>
      </c>
      <c r="O419" s="45">
        <f>M419/L419*100</f>
        <v>80.1775</v>
      </c>
      <c r="P419" s="74"/>
      <c r="Q419" s="54"/>
    </row>
    <row r="420" spans="1:17" s="36" customFormat="1" ht="12" customHeight="1">
      <c r="A420" s="61"/>
      <c r="B420" s="195" t="s">
        <v>53</v>
      </c>
      <c r="C420" s="196"/>
      <c r="D420" s="196"/>
      <c r="E420" s="204" t="s">
        <v>166</v>
      </c>
      <c r="F420" s="204"/>
      <c r="G420" s="204"/>
      <c r="H420" s="204"/>
      <c r="I420" s="204"/>
      <c r="J420" s="79"/>
      <c r="K420" s="79"/>
      <c r="L420" s="79"/>
      <c r="M420" s="79"/>
      <c r="N420" s="79"/>
      <c r="O420" s="79"/>
      <c r="P420" s="74"/>
      <c r="Q420" s="54"/>
    </row>
    <row r="421" spans="1:17" s="36" customFormat="1" ht="12" customHeight="1">
      <c r="A421" s="153">
        <v>42</v>
      </c>
      <c r="B421" s="153"/>
      <c r="C421" s="156"/>
      <c r="D421" s="156"/>
      <c r="E421" s="197" t="s">
        <v>336</v>
      </c>
      <c r="F421" s="197"/>
      <c r="G421" s="197"/>
      <c r="H421" s="197"/>
      <c r="I421" s="197"/>
      <c r="J421" s="155">
        <f>J423</f>
        <v>0</v>
      </c>
      <c r="K421" s="155">
        <f>K423</f>
        <v>50000</v>
      </c>
      <c r="L421" s="155">
        <f>L423</f>
        <v>50000</v>
      </c>
      <c r="M421" s="155">
        <f>M423</f>
        <v>40088.75</v>
      </c>
      <c r="N421" s="155">
        <v>0</v>
      </c>
      <c r="O421" s="146">
        <f>M421/L421*100</f>
        <v>80.1775</v>
      </c>
      <c r="P421" s="74"/>
      <c r="Q421" s="54"/>
    </row>
    <row r="422" spans="1:17" s="36" customFormat="1" ht="12" customHeight="1">
      <c r="A422" s="61"/>
      <c r="B422" s="71"/>
      <c r="C422" s="61"/>
      <c r="D422" s="73"/>
      <c r="E422" s="187"/>
      <c r="F422" s="187"/>
      <c r="G422" s="187"/>
      <c r="H422" s="187"/>
      <c r="I422" s="187"/>
      <c r="J422" s="79"/>
      <c r="K422" s="79"/>
      <c r="L422" s="79"/>
      <c r="M422" s="79"/>
      <c r="N422" s="79"/>
      <c r="O422" s="79"/>
      <c r="P422" s="74"/>
      <c r="Q422" s="54"/>
    </row>
    <row r="423" spans="1:17" s="36" customFormat="1" ht="12" customHeight="1">
      <c r="A423" s="61"/>
      <c r="B423" s="71">
        <v>422</v>
      </c>
      <c r="C423" s="61"/>
      <c r="D423" s="73"/>
      <c r="E423" s="192" t="s">
        <v>12</v>
      </c>
      <c r="F423" s="192"/>
      <c r="G423" s="192"/>
      <c r="H423" s="192"/>
      <c r="I423" s="192"/>
      <c r="J423" s="43">
        <f>J424</f>
        <v>0</v>
      </c>
      <c r="K423" s="43">
        <f>K424</f>
        <v>50000</v>
      </c>
      <c r="L423" s="43">
        <f>L424</f>
        <v>50000</v>
      </c>
      <c r="M423" s="43">
        <f>M424</f>
        <v>40088.75</v>
      </c>
      <c r="N423" s="43">
        <v>0</v>
      </c>
      <c r="O423" s="43">
        <f>M423/L423*100</f>
        <v>80.1775</v>
      </c>
      <c r="P423" s="74"/>
      <c r="Q423" s="52"/>
    </row>
    <row r="424" spans="1:17" s="36" customFormat="1" ht="12" customHeight="1">
      <c r="A424" s="61"/>
      <c r="B424" s="71"/>
      <c r="C424" s="64">
        <v>4227</v>
      </c>
      <c r="D424" s="73" t="s">
        <v>38</v>
      </c>
      <c r="E424" s="187" t="s">
        <v>26</v>
      </c>
      <c r="F424" s="187"/>
      <c r="G424" s="187"/>
      <c r="H424" s="187"/>
      <c r="I424" s="187"/>
      <c r="J424" s="48">
        <v>0</v>
      </c>
      <c r="K424" s="79">
        <v>50000</v>
      </c>
      <c r="L424" s="79">
        <v>50000</v>
      </c>
      <c r="M424" s="48">
        <v>40088.75</v>
      </c>
      <c r="N424" s="45">
        <v>0</v>
      </c>
      <c r="O424" s="45">
        <f>M424/L424*100</f>
        <v>80.1775</v>
      </c>
      <c r="P424" s="74"/>
      <c r="Q424" s="52"/>
    </row>
    <row r="425" spans="1:17" s="36" customFormat="1" ht="12" customHeight="1">
      <c r="A425" s="61"/>
      <c r="B425" s="71"/>
      <c r="C425" s="61"/>
      <c r="D425" s="73"/>
      <c r="E425" s="187"/>
      <c r="F425" s="187"/>
      <c r="G425" s="187"/>
      <c r="H425" s="187"/>
      <c r="I425" s="187"/>
      <c r="J425" s="45"/>
      <c r="K425" s="79"/>
      <c r="L425" s="79"/>
      <c r="M425" s="45"/>
      <c r="N425" s="79"/>
      <c r="O425" s="79"/>
      <c r="P425" s="74"/>
      <c r="Q425" s="52"/>
    </row>
    <row r="426" spans="1:17" s="4" customFormat="1" ht="12" customHeight="1">
      <c r="A426" s="157"/>
      <c r="B426" s="246" t="s">
        <v>256</v>
      </c>
      <c r="C426" s="247"/>
      <c r="D426" s="247"/>
      <c r="E426" s="247"/>
      <c r="F426" s="247"/>
      <c r="G426" s="247"/>
      <c r="H426" s="247"/>
      <c r="I426" s="247"/>
      <c r="J426" s="159">
        <f>J428</f>
        <v>332884</v>
      </c>
      <c r="K426" s="159">
        <f>K428</f>
        <v>416000</v>
      </c>
      <c r="L426" s="159">
        <f>L428</f>
        <v>416000</v>
      </c>
      <c r="M426" s="159">
        <f>M428</f>
        <v>382143.5</v>
      </c>
      <c r="N426" s="159">
        <f>M426/J426*100</f>
        <v>114.7977974309369</v>
      </c>
      <c r="O426" s="160">
        <f>M426/L426*100</f>
        <v>91.86141826923077</v>
      </c>
      <c r="P426" s="102"/>
      <c r="Q426" s="1"/>
    </row>
    <row r="427" spans="1:17" s="36" customFormat="1" ht="12" customHeight="1">
      <c r="A427" s="61"/>
      <c r="B427" s="61"/>
      <c r="C427" s="61"/>
      <c r="D427" s="61"/>
      <c r="E427" s="192"/>
      <c r="F427" s="192"/>
      <c r="G427" s="192"/>
      <c r="H427" s="192"/>
      <c r="I427" s="192"/>
      <c r="J427" s="43"/>
      <c r="K427" s="43"/>
      <c r="L427" s="43"/>
      <c r="M427" s="43"/>
      <c r="N427" s="43"/>
      <c r="O427" s="43"/>
      <c r="P427" s="74"/>
      <c r="Q427" s="54"/>
    </row>
    <row r="428" spans="2:17" s="36" customFormat="1" ht="12" customHeight="1">
      <c r="B428" s="199" t="s">
        <v>212</v>
      </c>
      <c r="C428" s="199"/>
      <c r="D428" s="199"/>
      <c r="E428" s="188" t="s">
        <v>211</v>
      </c>
      <c r="F428" s="188"/>
      <c r="G428" s="188"/>
      <c r="H428" s="188"/>
      <c r="I428" s="188"/>
      <c r="J428" s="72">
        <f>SUM(J430+J438+J446)</f>
        <v>332884</v>
      </c>
      <c r="K428" s="72">
        <f>SUM(K430+K438+K446)</f>
        <v>416000</v>
      </c>
      <c r="L428" s="72">
        <f>SUM(L430+L438+L446)</f>
        <v>416000</v>
      </c>
      <c r="M428" s="72">
        <f>SUM(M430+M438+M446)</f>
        <v>382143.5</v>
      </c>
      <c r="N428" s="43">
        <f>M428/J428*100</f>
        <v>114.7977974309369</v>
      </c>
      <c r="O428" s="43">
        <f>M428/L428*100</f>
        <v>91.86141826923077</v>
      </c>
      <c r="P428" s="74"/>
      <c r="Q428" s="54"/>
    </row>
    <row r="429" spans="1:17" s="36" customFormat="1" ht="12" customHeight="1">
      <c r="A429" s="61"/>
      <c r="B429" s="61"/>
      <c r="C429" s="61"/>
      <c r="D429" s="61"/>
      <c r="E429" s="192"/>
      <c r="F429" s="192"/>
      <c r="G429" s="192"/>
      <c r="H429" s="192"/>
      <c r="I429" s="192"/>
      <c r="J429" s="43"/>
      <c r="K429" s="43"/>
      <c r="L429" s="43"/>
      <c r="M429" s="43"/>
      <c r="N429" s="43"/>
      <c r="O429" s="43"/>
      <c r="P429" s="74"/>
      <c r="Q429" s="54"/>
    </row>
    <row r="430" spans="1:17" s="36" customFormat="1" ht="12" customHeight="1">
      <c r="A430" s="65"/>
      <c r="B430" s="232" t="s">
        <v>59</v>
      </c>
      <c r="C430" s="232"/>
      <c r="D430" s="232"/>
      <c r="E430" s="68" t="s">
        <v>239</v>
      </c>
      <c r="F430" s="204" t="s">
        <v>145</v>
      </c>
      <c r="G430" s="204"/>
      <c r="H430" s="204"/>
      <c r="I430" s="204"/>
      <c r="J430" s="107">
        <f>J431</f>
        <v>3000</v>
      </c>
      <c r="K430" s="107">
        <f>K431</f>
        <v>3000</v>
      </c>
      <c r="L430" s="107">
        <f>L431</f>
        <v>3000</v>
      </c>
      <c r="M430" s="107">
        <f>M431</f>
        <v>0</v>
      </c>
      <c r="N430" s="43">
        <f>M430/J430*100</f>
        <v>0</v>
      </c>
      <c r="O430" s="43">
        <f>M430/L430*100</f>
        <v>0</v>
      </c>
      <c r="P430" s="74"/>
      <c r="Q430" s="54"/>
    </row>
    <row r="431" spans="1:17" s="36" customFormat="1" ht="12" customHeight="1">
      <c r="A431" s="61"/>
      <c r="B431" s="195" t="s">
        <v>52</v>
      </c>
      <c r="C431" s="195"/>
      <c r="D431" s="195"/>
      <c r="E431" s="61" t="s">
        <v>240</v>
      </c>
      <c r="F431" s="187" t="s">
        <v>146</v>
      </c>
      <c r="G431" s="187"/>
      <c r="H431" s="187"/>
      <c r="I431" s="187"/>
      <c r="J431" s="79">
        <f>J433</f>
        <v>3000</v>
      </c>
      <c r="K431" s="79">
        <f>K433</f>
        <v>3000</v>
      </c>
      <c r="L431" s="79">
        <f>L433</f>
        <v>3000</v>
      </c>
      <c r="M431" s="79">
        <f>M433</f>
        <v>0</v>
      </c>
      <c r="N431" s="45">
        <f>M431/J431*100</f>
        <v>0</v>
      </c>
      <c r="O431" s="45">
        <f>M431/L431*100</f>
        <v>0</v>
      </c>
      <c r="P431" s="74"/>
      <c r="Q431" s="54"/>
    </row>
    <row r="432" spans="1:17" s="36" customFormat="1" ht="12" customHeight="1">
      <c r="A432" s="61"/>
      <c r="B432" s="195" t="s">
        <v>53</v>
      </c>
      <c r="C432" s="195"/>
      <c r="D432" s="195"/>
      <c r="E432" s="201" t="s">
        <v>85</v>
      </c>
      <c r="F432" s="201"/>
      <c r="G432" s="201"/>
      <c r="H432" s="201"/>
      <c r="I432" s="201"/>
      <c r="J432" s="79"/>
      <c r="K432" s="79"/>
      <c r="L432" s="79"/>
      <c r="M432" s="79"/>
      <c r="N432" s="79"/>
      <c r="O432" s="79"/>
      <c r="P432" s="74"/>
      <c r="Q432" s="54"/>
    </row>
    <row r="433" spans="1:17" s="36" customFormat="1" ht="12" customHeight="1">
      <c r="A433" s="153">
        <v>38</v>
      </c>
      <c r="B433" s="154"/>
      <c r="C433" s="154"/>
      <c r="D433" s="154"/>
      <c r="E433" s="197" t="s">
        <v>8</v>
      </c>
      <c r="F433" s="197"/>
      <c r="G433" s="197"/>
      <c r="H433" s="197"/>
      <c r="I433" s="197"/>
      <c r="J433" s="155">
        <f>J435</f>
        <v>3000</v>
      </c>
      <c r="K433" s="155">
        <f>K435</f>
        <v>3000</v>
      </c>
      <c r="L433" s="155">
        <f>L435</f>
        <v>3000</v>
      </c>
      <c r="M433" s="155">
        <f>M435</f>
        <v>0</v>
      </c>
      <c r="N433" s="155">
        <f>M433/J433*100</f>
        <v>0</v>
      </c>
      <c r="O433" s="146">
        <f>M433/L433*100</f>
        <v>0</v>
      </c>
      <c r="P433" s="74"/>
      <c r="Q433" s="54"/>
    </row>
    <row r="434" spans="1:17" s="36" customFormat="1" ht="12" customHeight="1">
      <c r="A434" s="71"/>
      <c r="B434" s="61"/>
      <c r="C434" s="61"/>
      <c r="D434" s="61"/>
      <c r="E434" s="192"/>
      <c r="F434" s="192"/>
      <c r="G434" s="192"/>
      <c r="H434" s="192"/>
      <c r="I434" s="192"/>
      <c r="J434" s="43"/>
      <c r="K434" s="43"/>
      <c r="L434" s="43"/>
      <c r="M434" s="43"/>
      <c r="N434" s="43"/>
      <c r="O434" s="43"/>
      <c r="P434" s="74"/>
      <c r="Q434" s="54"/>
    </row>
    <row r="435" spans="1:17" s="36" customFormat="1" ht="12" customHeight="1">
      <c r="A435" s="61"/>
      <c r="B435" s="71">
        <v>381</v>
      </c>
      <c r="C435" s="61"/>
      <c r="D435" s="61"/>
      <c r="E435" s="192" t="s">
        <v>21</v>
      </c>
      <c r="F435" s="192"/>
      <c r="G435" s="192"/>
      <c r="H435" s="192"/>
      <c r="I435" s="192"/>
      <c r="J435" s="72">
        <f>J436</f>
        <v>3000</v>
      </c>
      <c r="K435" s="72">
        <f>K436</f>
        <v>3000</v>
      </c>
      <c r="L435" s="72">
        <f>L436</f>
        <v>3000</v>
      </c>
      <c r="M435" s="72">
        <f>M436</f>
        <v>0</v>
      </c>
      <c r="N435" s="43">
        <f>M435/J435*100</f>
        <v>0</v>
      </c>
      <c r="O435" s="43">
        <f>M435/L435*100</f>
        <v>0</v>
      </c>
      <c r="P435" s="74"/>
      <c r="Q435" s="54"/>
    </row>
    <row r="436" spans="1:17" s="36" customFormat="1" ht="12" customHeight="1">
      <c r="A436" s="61"/>
      <c r="B436" s="71"/>
      <c r="C436" s="64">
        <v>3811</v>
      </c>
      <c r="D436" s="73" t="s">
        <v>147</v>
      </c>
      <c r="E436" s="187" t="s">
        <v>148</v>
      </c>
      <c r="F436" s="187"/>
      <c r="G436" s="187"/>
      <c r="H436" s="187"/>
      <c r="I436" s="187"/>
      <c r="J436" s="74">
        <v>3000</v>
      </c>
      <c r="K436" s="74">
        <v>3000</v>
      </c>
      <c r="L436" s="74">
        <v>3000</v>
      </c>
      <c r="M436" s="74">
        <v>0</v>
      </c>
      <c r="N436" s="45">
        <f>M436/J436*100</f>
        <v>0</v>
      </c>
      <c r="O436" s="45">
        <f>M436/L436*100</f>
        <v>0</v>
      </c>
      <c r="P436" s="74"/>
      <c r="Q436" s="54"/>
    </row>
    <row r="437" spans="1:17" s="36" customFormat="1" ht="27" customHeight="1">
      <c r="A437" s="61"/>
      <c r="B437" s="61"/>
      <c r="C437" s="61"/>
      <c r="D437" s="61"/>
      <c r="E437" s="192"/>
      <c r="F437" s="192"/>
      <c r="G437" s="192"/>
      <c r="H437" s="192"/>
      <c r="I437" s="192"/>
      <c r="J437" s="43"/>
      <c r="K437" s="43"/>
      <c r="L437" s="43"/>
      <c r="M437" s="43"/>
      <c r="N437" s="43"/>
      <c r="O437" s="43"/>
      <c r="P437" s="74"/>
      <c r="Q437" s="54"/>
    </row>
    <row r="438" spans="1:17" s="36" customFormat="1" ht="12" customHeight="1">
      <c r="A438" s="65"/>
      <c r="B438" s="232" t="s">
        <v>59</v>
      </c>
      <c r="C438" s="232"/>
      <c r="D438" s="232"/>
      <c r="E438" s="68" t="s">
        <v>241</v>
      </c>
      <c r="F438" s="204" t="s">
        <v>199</v>
      </c>
      <c r="G438" s="204"/>
      <c r="H438" s="204"/>
      <c r="I438" s="204"/>
      <c r="J438" s="107">
        <f>J439</f>
        <v>31000</v>
      </c>
      <c r="K438" s="107">
        <f>K439</f>
        <v>20000</v>
      </c>
      <c r="L438" s="107">
        <f>L439</f>
        <v>20000</v>
      </c>
      <c r="M438" s="107">
        <f>M439</f>
        <v>19000</v>
      </c>
      <c r="N438" s="43">
        <f>M438/J438*100</f>
        <v>61.29032258064516</v>
      </c>
      <c r="O438" s="43">
        <f>M438/L438*100</f>
        <v>95</v>
      </c>
      <c r="P438" s="74"/>
      <c r="Q438" s="54"/>
    </row>
    <row r="439" spans="1:17" s="36" customFormat="1" ht="12" customHeight="1">
      <c r="A439" s="61"/>
      <c r="B439" s="195" t="s">
        <v>52</v>
      </c>
      <c r="C439" s="195"/>
      <c r="D439" s="195"/>
      <c r="E439" s="61" t="s">
        <v>242</v>
      </c>
      <c r="F439" s="187" t="s">
        <v>192</v>
      </c>
      <c r="G439" s="187"/>
      <c r="H439" s="187"/>
      <c r="I439" s="187"/>
      <c r="J439" s="79">
        <f>J441</f>
        <v>31000</v>
      </c>
      <c r="K439" s="79">
        <f>K441</f>
        <v>20000</v>
      </c>
      <c r="L439" s="79">
        <f>L441</f>
        <v>20000</v>
      </c>
      <c r="M439" s="79">
        <f>M441</f>
        <v>19000</v>
      </c>
      <c r="N439" s="45">
        <f>M439/J439*100</f>
        <v>61.29032258064516</v>
      </c>
      <c r="O439" s="45">
        <f>M439/L439*100</f>
        <v>95</v>
      </c>
      <c r="P439" s="74"/>
      <c r="Q439" s="54"/>
    </row>
    <row r="440" spans="1:17" s="36" customFormat="1" ht="12" customHeight="1">
      <c r="A440" s="61"/>
      <c r="B440" s="195" t="s">
        <v>53</v>
      </c>
      <c r="C440" s="195"/>
      <c r="D440" s="195"/>
      <c r="E440" s="201" t="s">
        <v>85</v>
      </c>
      <c r="F440" s="201"/>
      <c r="G440" s="201"/>
      <c r="H440" s="201"/>
      <c r="I440" s="201"/>
      <c r="J440" s="79"/>
      <c r="K440" s="79"/>
      <c r="L440" s="79"/>
      <c r="M440" s="79"/>
      <c r="N440" s="79"/>
      <c r="O440" s="79"/>
      <c r="P440" s="74"/>
      <c r="Q440" s="54"/>
    </row>
    <row r="441" spans="1:17" s="36" customFormat="1" ht="12" customHeight="1">
      <c r="A441" s="153">
        <v>38</v>
      </c>
      <c r="B441" s="154"/>
      <c r="C441" s="154"/>
      <c r="D441" s="154"/>
      <c r="E441" s="197" t="s">
        <v>8</v>
      </c>
      <c r="F441" s="197"/>
      <c r="G441" s="197"/>
      <c r="H441" s="197"/>
      <c r="I441" s="197"/>
      <c r="J441" s="155">
        <f>J443</f>
        <v>31000</v>
      </c>
      <c r="K441" s="155">
        <f>K443</f>
        <v>20000</v>
      </c>
      <c r="L441" s="155">
        <f>L443</f>
        <v>20000</v>
      </c>
      <c r="M441" s="155">
        <f>M443</f>
        <v>19000</v>
      </c>
      <c r="N441" s="155">
        <f>M441/J441*100</f>
        <v>61.29032258064516</v>
      </c>
      <c r="O441" s="146">
        <f>M441/L441*100</f>
        <v>95</v>
      </c>
      <c r="P441" s="74"/>
      <c r="Q441" s="54"/>
    </row>
    <row r="442" spans="1:17" s="36" customFormat="1" ht="12" customHeight="1">
      <c r="A442" s="71"/>
      <c r="B442" s="61"/>
      <c r="C442" s="61"/>
      <c r="D442" s="61"/>
      <c r="E442" s="192"/>
      <c r="F442" s="192"/>
      <c r="G442" s="192"/>
      <c r="H442" s="192"/>
      <c r="I442" s="192"/>
      <c r="J442" s="43"/>
      <c r="K442" s="43"/>
      <c r="L442" s="43"/>
      <c r="M442" s="43"/>
      <c r="N442" s="43"/>
      <c r="O442" s="43"/>
      <c r="P442" s="74"/>
      <c r="Q442" s="54"/>
    </row>
    <row r="443" spans="1:17" s="36" customFormat="1" ht="12" customHeight="1">
      <c r="A443" s="61"/>
      <c r="B443" s="71">
        <v>381</v>
      </c>
      <c r="C443" s="61"/>
      <c r="D443" s="61"/>
      <c r="E443" s="192" t="s">
        <v>21</v>
      </c>
      <c r="F443" s="192"/>
      <c r="G443" s="192"/>
      <c r="H443" s="192"/>
      <c r="I443" s="192"/>
      <c r="J443" s="72">
        <f>J444</f>
        <v>31000</v>
      </c>
      <c r="K443" s="72">
        <f>K444</f>
        <v>20000</v>
      </c>
      <c r="L443" s="72">
        <f>L444</f>
        <v>20000</v>
      </c>
      <c r="M443" s="72">
        <f>M444</f>
        <v>19000</v>
      </c>
      <c r="N443" s="43">
        <f>M443/J443*100</f>
        <v>61.29032258064516</v>
      </c>
      <c r="O443" s="43">
        <f>M443/L443*100</f>
        <v>95</v>
      </c>
      <c r="P443" s="74"/>
      <c r="Q443" s="54"/>
    </row>
    <row r="444" spans="1:17" s="36" customFormat="1" ht="12" customHeight="1">
      <c r="A444" s="61"/>
      <c r="B444" s="71"/>
      <c r="C444" s="64">
        <v>3811</v>
      </c>
      <c r="D444" s="73" t="s">
        <v>149</v>
      </c>
      <c r="E444" s="187" t="s">
        <v>193</v>
      </c>
      <c r="F444" s="187"/>
      <c r="G444" s="187"/>
      <c r="H444" s="187"/>
      <c r="I444" s="187"/>
      <c r="J444" s="74">
        <v>31000</v>
      </c>
      <c r="K444" s="74">
        <v>20000</v>
      </c>
      <c r="L444" s="74">
        <v>20000</v>
      </c>
      <c r="M444" s="74">
        <v>19000</v>
      </c>
      <c r="N444" s="45">
        <f>M444/J444*100</f>
        <v>61.29032258064516</v>
      </c>
      <c r="O444" s="45">
        <f>M444/L444*100</f>
        <v>95</v>
      </c>
      <c r="P444" s="74"/>
      <c r="Q444" s="54"/>
    </row>
    <row r="445" spans="1:17" s="36" customFormat="1" ht="12" customHeight="1">
      <c r="A445" s="61"/>
      <c r="B445" s="61"/>
      <c r="C445" s="61"/>
      <c r="D445" s="61"/>
      <c r="E445" s="186"/>
      <c r="F445" s="186"/>
      <c r="G445" s="186"/>
      <c r="H445" s="186"/>
      <c r="I445" s="186"/>
      <c r="J445" s="43"/>
      <c r="K445" s="43"/>
      <c r="L445" s="43"/>
      <c r="M445" s="43"/>
      <c r="N445" s="43"/>
      <c r="O445" s="43"/>
      <c r="P445" s="74"/>
      <c r="Q445" s="54"/>
    </row>
    <row r="446" spans="1:17" s="36" customFormat="1" ht="12" customHeight="1">
      <c r="A446" s="65"/>
      <c r="B446" s="232" t="s">
        <v>59</v>
      </c>
      <c r="C446" s="232"/>
      <c r="D446" s="232"/>
      <c r="E446" s="68" t="s">
        <v>243</v>
      </c>
      <c r="F446" s="204" t="s">
        <v>75</v>
      </c>
      <c r="G446" s="204"/>
      <c r="H446" s="204"/>
      <c r="I446" s="204"/>
      <c r="J446" s="107">
        <f>J447</f>
        <v>298884</v>
      </c>
      <c r="K446" s="107">
        <f>K447</f>
        <v>393000</v>
      </c>
      <c r="L446" s="107">
        <f>L447</f>
        <v>393000</v>
      </c>
      <c r="M446" s="107">
        <f>M447</f>
        <v>363143.5</v>
      </c>
      <c r="N446" s="43">
        <f>M446/J446*100</f>
        <v>121.49981263634051</v>
      </c>
      <c r="O446" s="43">
        <f>M446/L446*100</f>
        <v>92.40292620865141</v>
      </c>
      <c r="P446" s="74"/>
      <c r="Q446" s="54"/>
    </row>
    <row r="447" spans="1:17" s="36" customFormat="1" ht="12" customHeight="1">
      <c r="A447" s="61"/>
      <c r="B447" s="195" t="s">
        <v>52</v>
      </c>
      <c r="C447" s="195"/>
      <c r="D447" s="195"/>
      <c r="E447" s="61" t="s">
        <v>244</v>
      </c>
      <c r="F447" s="187" t="s">
        <v>76</v>
      </c>
      <c r="G447" s="187"/>
      <c r="H447" s="187"/>
      <c r="I447" s="187"/>
      <c r="J447" s="79">
        <f>J449</f>
        <v>298884</v>
      </c>
      <c r="K447" s="79">
        <f>K449</f>
        <v>393000</v>
      </c>
      <c r="L447" s="79">
        <f>L449</f>
        <v>393000</v>
      </c>
      <c r="M447" s="79">
        <f>M449</f>
        <v>363143.5</v>
      </c>
      <c r="N447" s="45">
        <f>M447/J447*100</f>
        <v>121.49981263634051</v>
      </c>
      <c r="O447" s="45">
        <f>M447/L447*100</f>
        <v>92.40292620865141</v>
      </c>
      <c r="P447" s="74"/>
      <c r="Q447" s="54"/>
    </row>
    <row r="448" spans="1:17" s="36" customFormat="1" ht="12" customHeight="1">
      <c r="A448" s="61"/>
      <c r="B448" s="195" t="s">
        <v>53</v>
      </c>
      <c r="C448" s="195"/>
      <c r="D448" s="195"/>
      <c r="E448" s="201" t="s">
        <v>85</v>
      </c>
      <c r="F448" s="201"/>
      <c r="G448" s="201"/>
      <c r="H448" s="201"/>
      <c r="I448" s="201"/>
      <c r="J448" s="79"/>
      <c r="K448" s="79"/>
      <c r="L448" s="79"/>
      <c r="M448" s="79"/>
      <c r="N448" s="79"/>
      <c r="O448" s="79"/>
      <c r="P448" s="74"/>
      <c r="Q448" s="54"/>
    </row>
    <row r="449" spans="1:17" s="36" customFormat="1" ht="12" customHeight="1">
      <c r="A449" s="153">
        <v>38</v>
      </c>
      <c r="B449" s="154"/>
      <c r="C449" s="154"/>
      <c r="D449" s="154"/>
      <c r="E449" s="197" t="s">
        <v>8</v>
      </c>
      <c r="F449" s="197"/>
      <c r="G449" s="197"/>
      <c r="H449" s="197"/>
      <c r="I449" s="197"/>
      <c r="J449" s="155">
        <f>J451</f>
        <v>298884</v>
      </c>
      <c r="K449" s="155">
        <f>K451</f>
        <v>393000</v>
      </c>
      <c r="L449" s="155">
        <f>L451</f>
        <v>393000</v>
      </c>
      <c r="M449" s="155">
        <f>M451</f>
        <v>363143.5</v>
      </c>
      <c r="N449" s="155">
        <f>M449/J449*100</f>
        <v>121.49981263634051</v>
      </c>
      <c r="O449" s="146">
        <f>M449/L449*100</f>
        <v>92.40292620865141</v>
      </c>
      <c r="P449" s="74"/>
      <c r="Q449" s="54"/>
    </row>
    <row r="450" spans="1:17" s="36" customFormat="1" ht="12" customHeight="1">
      <c r="A450" s="71"/>
      <c r="B450" s="61"/>
      <c r="C450" s="61"/>
      <c r="D450" s="61"/>
      <c r="E450" s="192"/>
      <c r="F450" s="192"/>
      <c r="G450" s="192"/>
      <c r="H450" s="192"/>
      <c r="I450" s="192"/>
      <c r="J450" s="43"/>
      <c r="K450" s="43"/>
      <c r="L450" s="43"/>
      <c r="M450" s="43"/>
      <c r="N450" s="43"/>
      <c r="O450" s="43"/>
      <c r="P450" s="74"/>
      <c r="Q450" s="54"/>
    </row>
    <row r="451" spans="1:17" s="36" customFormat="1" ht="12" customHeight="1">
      <c r="A451" s="61"/>
      <c r="B451" s="71">
        <v>381</v>
      </c>
      <c r="C451" s="61"/>
      <c r="D451" s="61"/>
      <c r="E451" s="192" t="s">
        <v>21</v>
      </c>
      <c r="F451" s="192"/>
      <c r="G451" s="192"/>
      <c r="H451" s="192"/>
      <c r="I451" s="192"/>
      <c r="J451" s="72">
        <f>SUM(J452:J458)</f>
        <v>298884</v>
      </c>
      <c r="K451" s="72">
        <f>SUM(K452:K458)</f>
        <v>393000</v>
      </c>
      <c r="L451" s="72">
        <f>SUM(L452:L458)</f>
        <v>393000</v>
      </c>
      <c r="M451" s="72">
        <f>SUM(M452:M458)</f>
        <v>363143.5</v>
      </c>
      <c r="N451" s="43">
        <f>M451/J451*100</f>
        <v>121.49981263634051</v>
      </c>
      <c r="O451" s="43">
        <f>M451/L451*100</f>
        <v>92.40292620865141</v>
      </c>
      <c r="P451" s="74"/>
      <c r="Q451" s="54"/>
    </row>
    <row r="452" spans="1:17" s="36" customFormat="1" ht="12" customHeight="1">
      <c r="A452" s="61"/>
      <c r="B452" s="71"/>
      <c r="C452" s="64">
        <v>3811</v>
      </c>
      <c r="D452" s="73" t="s">
        <v>46</v>
      </c>
      <c r="E452" s="187" t="s">
        <v>77</v>
      </c>
      <c r="F452" s="187"/>
      <c r="G452" s="187"/>
      <c r="H452" s="187"/>
      <c r="I452" s="187"/>
      <c r="J452" s="74">
        <v>11000</v>
      </c>
      <c r="K452" s="74">
        <v>11000</v>
      </c>
      <c r="L452" s="74">
        <v>11000</v>
      </c>
      <c r="M452" s="74">
        <v>10000</v>
      </c>
      <c r="N452" s="45">
        <f aca="true" t="shared" si="22" ref="N452:N458">M452/J452*100</f>
        <v>90.9090909090909</v>
      </c>
      <c r="O452" s="45">
        <f aca="true" t="shared" si="23" ref="O452:O458">M452/L452*100</f>
        <v>90.9090909090909</v>
      </c>
      <c r="P452" s="74"/>
      <c r="Q452" s="54"/>
    </row>
    <row r="453" spans="1:17" s="36" customFormat="1" ht="12" customHeight="1">
      <c r="A453" s="61"/>
      <c r="B453" s="71"/>
      <c r="C453" s="64">
        <v>3811</v>
      </c>
      <c r="D453" s="73" t="s">
        <v>46</v>
      </c>
      <c r="E453" s="187" t="s">
        <v>165</v>
      </c>
      <c r="F453" s="187"/>
      <c r="G453" s="187"/>
      <c r="H453" s="187"/>
      <c r="I453" s="187"/>
      <c r="J453" s="74">
        <v>40000</v>
      </c>
      <c r="K453" s="74">
        <v>50000</v>
      </c>
      <c r="L453" s="74">
        <v>50000</v>
      </c>
      <c r="M453" s="74">
        <v>30000</v>
      </c>
      <c r="N453" s="45">
        <f t="shared" si="22"/>
        <v>75</v>
      </c>
      <c r="O453" s="45">
        <f t="shared" si="23"/>
        <v>60</v>
      </c>
      <c r="P453" s="74"/>
      <c r="Q453" s="54"/>
    </row>
    <row r="454" spans="1:17" s="36" customFormat="1" ht="12" customHeight="1">
      <c r="A454" s="61"/>
      <c r="B454" s="71"/>
      <c r="C454" s="64">
        <v>3811</v>
      </c>
      <c r="D454" s="73" t="s">
        <v>43</v>
      </c>
      <c r="E454" s="187" t="s">
        <v>9</v>
      </c>
      <c r="F454" s="187"/>
      <c r="G454" s="187"/>
      <c r="H454" s="187"/>
      <c r="I454" s="187"/>
      <c r="J454" s="74">
        <v>136100</v>
      </c>
      <c r="K454" s="74">
        <v>250000</v>
      </c>
      <c r="L454" s="74">
        <v>250000</v>
      </c>
      <c r="M454" s="74">
        <v>244979.5</v>
      </c>
      <c r="N454" s="45">
        <f t="shared" si="22"/>
        <v>179.99963262307128</v>
      </c>
      <c r="O454" s="45">
        <f t="shared" si="23"/>
        <v>97.9918</v>
      </c>
      <c r="P454" s="74"/>
      <c r="Q454" s="54"/>
    </row>
    <row r="455" spans="1:17" s="36" customFormat="1" ht="12" customHeight="1">
      <c r="A455" s="61"/>
      <c r="B455" s="71"/>
      <c r="C455" s="64">
        <v>3811</v>
      </c>
      <c r="D455" s="73" t="s">
        <v>45</v>
      </c>
      <c r="E455" s="187" t="s">
        <v>338</v>
      </c>
      <c r="F455" s="187"/>
      <c r="G455" s="187"/>
      <c r="H455" s="187"/>
      <c r="I455" s="187"/>
      <c r="J455" s="74">
        <v>16000</v>
      </c>
      <c r="K455" s="74">
        <v>20000</v>
      </c>
      <c r="L455" s="74">
        <v>20000</v>
      </c>
      <c r="M455" s="74">
        <v>21000</v>
      </c>
      <c r="N455" s="45">
        <f t="shared" si="22"/>
        <v>131.25</v>
      </c>
      <c r="O455" s="45">
        <f t="shared" si="23"/>
        <v>105</v>
      </c>
      <c r="P455" s="74"/>
      <c r="Q455" s="54"/>
    </row>
    <row r="456" spans="1:17" s="36" customFormat="1" ht="12" customHeight="1">
      <c r="A456" s="61"/>
      <c r="B456" s="71"/>
      <c r="C456" s="64">
        <v>3811</v>
      </c>
      <c r="D456" s="73" t="s">
        <v>198</v>
      </c>
      <c r="E456" s="187" t="s">
        <v>94</v>
      </c>
      <c r="F456" s="187"/>
      <c r="G456" s="187"/>
      <c r="H456" s="187"/>
      <c r="I456" s="187"/>
      <c r="J456" s="74">
        <v>4000</v>
      </c>
      <c r="K456" s="74">
        <v>5000</v>
      </c>
      <c r="L456" s="74">
        <v>5000</v>
      </c>
      <c r="M456" s="74">
        <v>4000</v>
      </c>
      <c r="N456" s="45">
        <f t="shared" si="22"/>
        <v>100</v>
      </c>
      <c r="O456" s="45">
        <f t="shared" si="23"/>
        <v>80</v>
      </c>
      <c r="P456" s="74"/>
      <c r="Q456" s="54"/>
    </row>
    <row r="457" spans="1:17" s="36" customFormat="1" ht="12" customHeight="1">
      <c r="A457" s="61"/>
      <c r="B457" s="71"/>
      <c r="C457" s="64">
        <v>3811</v>
      </c>
      <c r="D457" s="73" t="s">
        <v>245</v>
      </c>
      <c r="E457" s="187" t="s">
        <v>150</v>
      </c>
      <c r="F457" s="187"/>
      <c r="G457" s="187"/>
      <c r="H457" s="187"/>
      <c r="I457" s="187"/>
      <c r="J457" s="74">
        <v>45000</v>
      </c>
      <c r="K457" s="74">
        <v>37000</v>
      </c>
      <c r="L457" s="74">
        <v>37000</v>
      </c>
      <c r="M457" s="74">
        <v>37000</v>
      </c>
      <c r="N457" s="45">
        <f t="shared" si="22"/>
        <v>82.22222222222221</v>
      </c>
      <c r="O457" s="45">
        <f t="shared" si="23"/>
        <v>100</v>
      </c>
      <c r="P457" s="74"/>
      <c r="Q457" s="54"/>
    </row>
    <row r="458" spans="1:17" s="36" customFormat="1" ht="12" customHeight="1">
      <c r="A458" s="61"/>
      <c r="B458" s="71"/>
      <c r="C458" s="64">
        <v>3811</v>
      </c>
      <c r="D458" s="82" t="s">
        <v>47</v>
      </c>
      <c r="E458" s="187" t="s">
        <v>22</v>
      </c>
      <c r="F458" s="187"/>
      <c r="G458" s="187"/>
      <c r="H458" s="187"/>
      <c r="I458" s="187"/>
      <c r="J458" s="74">
        <v>46784</v>
      </c>
      <c r="K458" s="74">
        <v>20000</v>
      </c>
      <c r="L458" s="74">
        <v>20000</v>
      </c>
      <c r="M458" s="74">
        <v>16164</v>
      </c>
      <c r="N458" s="45">
        <f t="shared" si="22"/>
        <v>34.55027359781121</v>
      </c>
      <c r="O458" s="45">
        <f t="shared" si="23"/>
        <v>80.82000000000001</v>
      </c>
      <c r="P458" s="74"/>
      <c r="Q458" s="54"/>
    </row>
    <row r="459" spans="1:17" s="36" customFormat="1" ht="12" customHeight="1">
      <c r="A459" s="61"/>
      <c r="B459" s="71"/>
      <c r="C459" s="61"/>
      <c r="D459" s="73"/>
      <c r="E459" s="187"/>
      <c r="F459" s="187"/>
      <c r="G459" s="187"/>
      <c r="H459" s="187"/>
      <c r="I459" s="187"/>
      <c r="J459" s="74"/>
      <c r="K459" s="74"/>
      <c r="L459" s="74"/>
      <c r="M459" s="74"/>
      <c r="N459" s="74"/>
      <c r="O459" s="74"/>
      <c r="P459" s="74"/>
      <c r="Q459" s="54"/>
    </row>
    <row r="460" spans="1:17" s="4" customFormat="1" ht="12" customHeight="1">
      <c r="A460" s="157"/>
      <c r="B460" s="158" t="s">
        <v>104</v>
      </c>
      <c r="C460" s="157"/>
      <c r="D460" s="157"/>
      <c r="E460" s="189" t="s">
        <v>151</v>
      </c>
      <c r="F460" s="189"/>
      <c r="G460" s="189"/>
      <c r="H460" s="189"/>
      <c r="I460" s="189"/>
      <c r="J460" s="159">
        <f>J462+J472+J545+J561</f>
        <v>1263626.2</v>
      </c>
      <c r="K460" s="159">
        <f>K462+K472+K545+K561</f>
        <v>1604594</v>
      </c>
      <c r="L460" s="159">
        <f>L462+L472+L545+L561</f>
        <v>1604594</v>
      </c>
      <c r="M460" s="159">
        <f>M462+M472+M545+M561</f>
        <v>1482448.44</v>
      </c>
      <c r="N460" s="159">
        <f>M460/J460*100</f>
        <v>117.31700719722336</v>
      </c>
      <c r="O460" s="160">
        <f>M460/L460*100</f>
        <v>92.38775914655047</v>
      </c>
      <c r="P460" s="102"/>
      <c r="Q460" s="1"/>
    </row>
    <row r="461" spans="1:17" s="36" customFormat="1" ht="12" customHeight="1">
      <c r="A461" s="61"/>
      <c r="B461" s="61"/>
      <c r="C461" s="61"/>
      <c r="D461" s="61"/>
      <c r="E461" s="187"/>
      <c r="F461" s="187"/>
      <c r="G461" s="187"/>
      <c r="H461" s="187"/>
      <c r="I461" s="187"/>
      <c r="J461" s="43"/>
      <c r="K461" s="43"/>
      <c r="L461" s="43"/>
      <c r="M461" s="43"/>
      <c r="N461" s="43"/>
      <c r="O461" s="43"/>
      <c r="P461" s="74"/>
      <c r="Q461" s="54"/>
    </row>
    <row r="462" spans="1:17" s="36" customFormat="1" ht="12" customHeight="1">
      <c r="A462" s="61"/>
      <c r="B462" s="199" t="s">
        <v>78</v>
      </c>
      <c r="C462" s="225"/>
      <c r="D462" s="225"/>
      <c r="E462" s="205" t="s">
        <v>406</v>
      </c>
      <c r="F462" s="205"/>
      <c r="G462" s="205"/>
      <c r="H462" s="205"/>
      <c r="I462" s="205"/>
      <c r="J462" s="72">
        <f>J464</f>
        <v>100341.94</v>
      </c>
      <c r="K462" s="72">
        <f>K464</f>
        <v>90000</v>
      </c>
      <c r="L462" s="72">
        <f>L464</f>
        <v>90000</v>
      </c>
      <c r="M462" s="72">
        <f>M464</f>
        <v>82153.3</v>
      </c>
      <c r="N462" s="43">
        <f>M462/J462*100</f>
        <v>81.87334229336209</v>
      </c>
      <c r="O462" s="43">
        <f>M462/L462*100</f>
        <v>91.28144444444445</v>
      </c>
      <c r="P462" s="74"/>
      <c r="Q462" s="54"/>
    </row>
    <row r="463" spans="1:17" s="36" customFormat="1" ht="12" customHeight="1">
      <c r="A463" s="61"/>
      <c r="B463" s="66"/>
      <c r="C463" s="67"/>
      <c r="D463" s="67"/>
      <c r="E463" s="204"/>
      <c r="F463" s="204"/>
      <c r="G463" s="204"/>
      <c r="H463" s="204"/>
      <c r="I463" s="204"/>
      <c r="J463" s="107"/>
      <c r="K463" s="107"/>
      <c r="L463" s="107"/>
      <c r="M463" s="107"/>
      <c r="N463" s="107"/>
      <c r="O463" s="107"/>
      <c r="P463" s="74"/>
      <c r="Q463" s="54"/>
    </row>
    <row r="464" spans="1:17" s="36" customFormat="1" ht="12" customHeight="1">
      <c r="A464" s="65"/>
      <c r="B464" s="232" t="s">
        <v>59</v>
      </c>
      <c r="C464" s="232"/>
      <c r="D464" s="232"/>
      <c r="E464" s="68" t="s">
        <v>246</v>
      </c>
      <c r="F464" s="204" t="s">
        <v>152</v>
      </c>
      <c r="G464" s="204"/>
      <c r="H464" s="204"/>
      <c r="I464" s="204"/>
      <c r="J464" s="107">
        <f>J465</f>
        <v>100341.94</v>
      </c>
      <c r="K464" s="107">
        <f>K465</f>
        <v>90000</v>
      </c>
      <c r="L464" s="107">
        <f>L465</f>
        <v>90000</v>
      </c>
      <c r="M464" s="107">
        <f>M465</f>
        <v>82153.3</v>
      </c>
      <c r="N464" s="43">
        <f>M464/J464*100</f>
        <v>81.87334229336209</v>
      </c>
      <c r="O464" s="43">
        <f>M464/L464*100</f>
        <v>91.28144444444445</v>
      </c>
      <c r="P464" s="74"/>
      <c r="Q464" s="54"/>
    </row>
    <row r="465" spans="1:17" s="36" customFormat="1" ht="12" customHeight="1">
      <c r="A465" s="61"/>
      <c r="B465" s="195" t="s">
        <v>52</v>
      </c>
      <c r="C465" s="195"/>
      <c r="D465" s="195"/>
      <c r="E465" s="61" t="s">
        <v>247</v>
      </c>
      <c r="F465" s="187" t="s">
        <v>184</v>
      </c>
      <c r="G465" s="187"/>
      <c r="H465" s="187"/>
      <c r="I465" s="187"/>
      <c r="J465" s="79">
        <f>J467</f>
        <v>100341.94</v>
      </c>
      <c r="K465" s="79">
        <f>K467</f>
        <v>90000</v>
      </c>
      <c r="L465" s="79">
        <f>L467</f>
        <v>90000</v>
      </c>
      <c r="M465" s="79">
        <f>M467</f>
        <v>82153.3</v>
      </c>
      <c r="N465" s="45">
        <f>M465/J465*100</f>
        <v>81.87334229336209</v>
      </c>
      <c r="O465" s="45">
        <f>M465/L465*100</f>
        <v>91.28144444444445</v>
      </c>
      <c r="P465" s="74"/>
      <c r="Q465" s="54"/>
    </row>
    <row r="466" spans="1:17" s="36" customFormat="1" ht="12" customHeight="1">
      <c r="A466" s="61"/>
      <c r="B466" s="195" t="s">
        <v>53</v>
      </c>
      <c r="C466" s="195"/>
      <c r="D466" s="195"/>
      <c r="E466" s="201" t="s">
        <v>85</v>
      </c>
      <c r="F466" s="201"/>
      <c r="G466" s="201"/>
      <c r="H466" s="201"/>
      <c r="I466" s="201"/>
      <c r="J466" s="79"/>
      <c r="K466" s="79"/>
      <c r="L466" s="79"/>
      <c r="M466" s="79"/>
      <c r="N466" s="79"/>
      <c r="O466" s="79"/>
      <c r="P466" s="74"/>
      <c r="Q466" s="54"/>
    </row>
    <row r="467" spans="1:17" s="36" customFormat="1" ht="12" customHeight="1">
      <c r="A467" s="149">
        <v>36</v>
      </c>
      <c r="B467" s="150"/>
      <c r="C467" s="150"/>
      <c r="D467" s="150"/>
      <c r="E467" s="190" t="s">
        <v>178</v>
      </c>
      <c r="F467" s="190"/>
      <c r="G467" s="190"/>
      <c r="H467" s="190"/>
      <c r="I467" s="190"/>
      <c r="J467" s="151">
        <f>J469</f>
        <v>100341.94</v>
      </c>
      <c r="K467" s="151">
        <f>K469</f>
        <v>90000</v>
      </c>
      <c r="L467" s="151">
        <f>L469</f>
        <v>90000</v>
      </c>
      <c r="M467" s="151">
        <f>M469</f>
        <v>82153.3</v>
      </c>
      <c r="N467" s="155">
        <f>M467/J467*100</f>
        <v>81.87334229336209</v>
      </c>
      <c r="O467" s="146">
        <f>M467/L467*100</f>
        <v>91.28144444444445</v>
      </c>
      <c r="P467" s="74"/>
      <c r="Q467" s="54"/>
    </row>
    <row r="468" spans="5:17" s="36" customFormat="1" ht="12" customHeight="1">
      <c r="E468" s="186"/>
      <c r="F468" s="186"/>
      <c r="G468" s="186"/>
      <c r="H468" s="186"/>
      <c r="I468" s="186"/>
      <c r="J468" s="74"/>
      <c r="K468" s="74"/>
      <c r="L468" s="74"/>
      <c r="M468" s="74"/>
      <c r="N468" s="74"/>
      <c r="O468" s="74"/>
      <c r="P468" s="74"/>
      <c r="Q468" s="54"/>
    </row>
    <row r="469" spans="2:17" s="36" customFormat="1" ht="12" customHeight="1">
      <c r="B469" s="58">
        <v>366</v>
      </c>
      <c r="C469" s="56"/>
      <c r="D469" s="55"/>
      <c r="E469" s="188" t="s">
        <v>181</v>
      </c>
      <c r="F469" s="188"/>
      <c r="G469" s="188"/>
      <c r="H469" s="188"/>
      <c r="I469" s="188"/>
      <c r="J469" s="103">
        <f>J470</f>
        <v>100341.94</v>
      </c>
      <c r="K469" s="103">
        <f>K470</f>
        <v>90000</v>
      </c>
      <c r="L469" s="103">
        <f>L470</f>
        <v>90000</v>
      </c>
      <c r="M469" s="103">
        <f>M470</f>
        <v>82153.3</v>
      </c>
      <c r="N469" s="43">
        <f>M469/J469*100</f>
        <v>81.87334229336209</v>
      </c>
      <c r="O469" s="43">
        <f>M469/L469*100</f>
        <v>91.28144444444445</v>
      </c>
      <c r="P469" s="74"/>
      <c r="Q469" s="54"/>
    </row>
    <row r="470" spans="3:17" s="36" customFormat="1" ht="12" customHeight="1">
      <c r="C470" s="51">
        <v>3661</v>
      </c>
      <c r="D470" s="82" t="s">
        <v>190</v>
      </c>
      <c r="E470" s="186" t="s">
        <v>182</v>
      </c>
      <c r="F470" s="186"/>
      <c r="G470" s="186"/>
      <c r="H470" s="186"/>
      <c r="I470" s="186"/>
      <c r="J470" s="74">
        <v>100341.94</v>
      </c>
      <c r="K470" s="74">
        <v>90000</v>
      </c>
      <c r="L470" s="74">
        <v>90000</v>
      </c>
      <c r="M470" s="74">
        <v>82153.3</v>
      </c>
      <c r="N470" s="45">
        <f>M470/J470*100</f>
        <v>81.87334229336209</v>
      </c>
      <c r="O470" s="45">
        <f>M470/L470*100</f>
        <v>91.28144444444445</v>
      </c>
      <c r="P470" s="74"/>
      <c r="Q470" s="54"/>
    </row>
    <row r="471" spans="1:17" s="36" customFormat="1" ht="12" customHeight="1">
      <c r="A471" s="61"/>
      <c r="B471" s="66"/>
      <c r="C471" s="67"/>
      <c r="D471" s="67"/>
      <c r="E471" s="204"/>
      <c r="F471" s="204"/>
      <c r="G471" s="204"/>
      <c r="H471" s="204"/>
      <c r="I471" s="204"/>
      <c r="J471" s="107"/>
      <c r="K471" s="107"/>
      <c r="L471" s="107"/>
      <c r="M471" s="107"/>
      <c r="N471" s="107"/>
      <c r="O471" s="107"/>
      <c r="P471" s="74"/>
      <c r="Q471" s="54"/>
    </row>
    <row r="472" spans="2:16" s="36" customFormat="1" ht="12" customHeight="1">
      <c r="B472" s="267" t="s">
        <v>368</v>
      </c>
      <c r="C472" s="225"/>
      <c r="D472" s="225"/>
      <c r="E472" s="268" t="s">
        <v>369</v>
      </c>
      <c r="F472" s="268"/>
      <c r="G472" s="268"/>
      <c r="H472" s="268"/>
      <c r="I472" s="268"/>
      <c r="J472" s="103">
        <f>SUM(J476)</f>
        <v>954460.1799999999</v>
      </c>
      <c r="K472" s="103">
        <f>SUM(K476)</f>
        <v>1276594</v>
      </c>
      <c r="L472" s="103">
        <f>SUM(L476)</f>
        <v>1276594</v>
      </c>
      <c r="M472" s="103">
        <f>SUM(M476)</f>
        <v>1180752.4</v>
      </c>
      <c r="N472" s="43">
        <f>M472/J472*100</f>
        <v>123.70892204219561</v>
      </c>
      <c r="O472" s="103">
        <f>M472/L472*100</f>
        <v>92.49239773961023</v>
      </c>
      <c r="P472" s="74"/>
    </row>
    <row r="473" spans="2:16" s="131" customFormat="1" ht="12" customHeight="1">
      <c r="B473" s="132"/>
      <c r="E473" s="133"/>
      <c r="F473" s="133"/>
      <c r="G473" s="133"/>
      <c r="H473" s="133"/>
      <c r="I473" s="133"/>
      <c r="J473" s="134"/>
      <c r="K473" s="134"/>
      <c r="L473" s="134"/>
      <c r="M473" s="134"/>
      <c r="N473" s="134"/>
      <c r="O473" s="134"/>
      <c r="P473" s="135"/>
    </row>
    <row r="474" spans="1:16" s="131" customFormat="1" ht="12" customHeight="1">
      <c r="A474" s="188" t="s">
        <v>370</v>
      </c>
      <c r="B474" s="188"/>
      <c r="C474" s="188"/>
      <c r="D474" s="188"/>
      <c r="E474" s="188"/>
      <c r="F474" s="188"/>
      <c r="G474" s="188"/>
      <c r="H474" s="188"/>
      <c r="I474" s="188"/>
      <c r="J474" s="134"/>
      <c r="K474" s="134"/>
      <c r="L474" s="134"/>
      <c r="M474" s="134"/>
      <c r="N474" s="134"/>
      <c r="O474" s="134"/>
      <c r="P474" s="135"/>
    </row>
    <row r="475" spans="2:16" s="131" customFormat="1" ht="12" customHeight="1">
      <c r="B475" s="136"/>
      <c r="C475" s="136"/>
      <c r="D475" s="136"/>
      <c r="E475" s="269"/>
      <c r="F475" s="269"/>
      <c r="G475" s="269"/>
      <c r="H475" s="269"/>
      <c r="I475" s="269"/>
      <c r="J475" s="137"/>
      <c r="K475" s="137"/>
      <c r="L475" s="137"/>
      <c r="M475" s="137"/>
      <c r="N475" s="137"/>
      <c r="O475" s="137"/>
      <c r="P475" s="135"/>
    </row>
    <row r="476" spans="1:15" s="36" customFormat="1" ht="12.75" customHeight="1">
      <c r="A476" s="61"/>
      <c r="B476" s="204" t="s">
        <v>51</v>
      </c>
      <c r="C476" s="234"/>
      <c r="D476" s="234"/>
      <c r="E476" s="138" t="s">
        <v>248</v>
      </c>
      <c r="F476" s="266" t="s">
        <v>371</v>
      </c>
      <c r="G476" s="225"/>
      <c r="H476" s="225"/>
      <c r="I476" s="225"/>
      <c r="J476" s="107">
        <f>SUM(J477+J490)</f>
        <v>954460.1799999999</v>
      </c>
      <c r="K476" s="107">
        <f>SUM(K477+K490)</f>
        <v>1276594</v>
      </c>
      <c r="L476" s="107">
        <f>SUM(L477+L490)</f>
        <v>1276594</v>
      </c>
      <c r="M476" s="107">
        <f>SUM(M477+M490)</f>
        <v>1180752.4</v>
      </c>
      <c r="N476" s="43">
        <f>M476/J476*100</f>
        <v>123.70892204219561</v>
      </c>
      <c r="O476" s="103">
        <f>M476/L476*100</f>
        <v>92.49239773961023</v>
      </c>
    </row>
    <row r="477" spans="1:15" s="36" customFormat="1" ht="12.75" customHeight="1">
      <c r="A477" s="61"/>
      <c r="B477" s="192" t="s">
        <v>52</v>
      </c>
      <c r="C477" s="188"/>
      <c r="D477" s="188"/>
      <c r="E477" s="36" t="s">
        <v>249</v>
      </c>
      <c r="F477" s="265" t="s">
        <v>57</v>
      </c>
      <c r="G477" s="225"/>
      <c r="H477" s="225"/>
      <c r="I477" s="225"/>
      <c r="J477" s="79">
        <f>J479</f>
        <v>483675.01999999996</v>
      </c>
      <c r="K477" s="79">
        <f>K479</f>
        <v>720000</v>
      </c>
      <c r="L477" s="79">
        <f>L479</f>
        <v>720000</v>
      </c>
      <c r="M477" s="79">
        <f>M479</f>
        <v>670166.97</v>
      </c>
      <c r="N477" s="45">
        <f>M477/J477*100</f>
        <v>138.5572837728936</v>
      </c>
      <c r="O477" s="74">
        <f>M477/L477*100</f>
        <v>93.07874583333333</v>
      </c>
    </row>
    <row r="478" spans="1:15" s="36" customFormat="1" ht="12.75" customHeight="1">
      <c r="A478" s="61"/>
      <c r="B478" s="71" t="s">
        <v>53</v>
      </c>
      <c r="C478" s="61"/>
      <c r="D478" s="61"/>
      <c r="E478" s="266" t="s">
        <v>188</v>
      </c>
      <c r="F478" s="225"/>
      <c r="G478" s="225"/>
      <c r="H478" s="225"/>
      <c r="I478" s="225"/>
      <c r="J478" s="79"/>
      <c r="K478" s="79"/>
      <c r="L478" s="79"/>
      <c r="M478" s="79"/>
      <c r="N478" s="79"/>
      <c r="O478" s="79"/>
    </row>
    <row r="479" spans="1:15" s="36" customFormat="1" ht="12.75" customHeight="1">
      <c r="A479" s="153">
        <v>31</v>
      </c>
      <c r="B479" s="154" t="s">
        <v>2</v>
      </c>
      <c r="C479" s="154"/>
      <c r="D479" s="154"/>
      <c r="E479" s="197" t="s">
        <v>372</v>
      </c>
      <c r="F479" s="197"/>
      <c r="G479" s="197"/>
      <c r="H479" s="197"/>
      <c r="I479" s="197"/>
      <c r="J479" s="155">
        <f>J481+J484+J487</f>
        <v>483675.01999999996</v>
      </c>
      <c r="K479" s="155">
        <f>K481+K484+K487</f>
        <v>720000</v>
      </c>
      <c r="L479" s="155">
        <f>L481+L484+L487</f>
        <v>720000</v>
      </c>
      <c r="M479" s="155">
        <f>M481+M484+M487</f>
        <v>670166.97</v>
      </c>
      <c r="N479" s="155">
        <f>M479/J479*100</f>
        <v>138.5572837728936</v>
      </c>
      <c r="O479" s="151">
        <f>M479/L479*100</f>
        <v>93.07874583333333</v>
      </c>
    </row>
    <row r="480" spans="1:15" s="36" customFormat="1" ht="12.75" customHeight="1">
      <c r="A480" s="71"/>
      <c r="B480" s="61"/>
      <c r="C480" s="61"/>
      <c r="D480" s="61"/>
      <c r="E480" s="187"/>
      <c r="F480" s="187"/>
      <c r="G480" s="187"/>
      <c r="H480" s="187"/>
      <c r="I480" s="187"/>
      <c r="J480" s="79"/>
      <c r="K480" s="79"/>
      <c r="L480" s="79"/>
      <c r="M480" s="79"/>
      <c r="N480" s="79"/>
      <c r="O480" s="79"/>
    </row>
    <row r="481" spans="1:15" s="36" customFormat="1" ht="12.75" customHeight="1">
      <c r="A481" s="61"/>
      <c r="B481" s="71">
        <v>311</v>
      </c>
      <c r="C481" s="61"/>
      <c r="D481" s="61"/>
      <c r="E481" s="192" t="s">
        <v>91</v>
      </c>
      <c r="F481" s="192"/>
      <c r="G481" s="192"/>
      <c r="H481" s="192"/>
      <c r="I481" s="192"/>
      <c r="J481" s="72">
        <f>J482</f>
        <v>413920.29</v>
      </c>
      <c r="K481" s="72">
        <f>K482</f>
        <v>600000</v>
      </c>
      <c r="L481" s="72">
        <f>L482</f>
        <v>600000</v>
      </c>
      <c r="M481" s="103">
        <f>M482</f>
        <v>571186.09</v>
      </c>
      <c r="N481" s="43">
        <f>M481/J481*100</f>
        <v>137.99422347718203</v>
      </c>
      <c r="O481" s="103">
        <f>M481/L481*100</f>
        <v>95.19768166666665</v>
      </c>
    </row>
    <row r="482" spans="1:15" s="36" customFormat="1" ht="12.75" customHeight="1">
      <c r="A482" s="61"/>
      <c r="B482" s="61"/>
      <c r="C482" s="61">
        <v>3111</v>
      </c>
      <c r="D482" s="73" t="s">
        <v>48</v>
      </c>
      <c r="E482" s="187" t="s">
        <v>373</v>
      </c>
      <c r="F482" s="187"/>
      <c r="G482" s="187"/>
      <c r="H482" s="187"/>
      <c r="I482" s="187"/>
      <c r="J482" s="74">
        <v>413920.29</v>
      </c>
      <c r="K482" s="74">
        <v>600000</v>
      </c>
      <c r="L482" s="74">
        <v>600000</v>
      </c>
      <c r="M482" s="74">
        <v>571186.09</v>
      </c>
      <c r="N482" s="45">
        <f>M482/J482*100</f>
        <v>137.99422347718203</v>
      </c>
      <c r="O482" s="74">
        <f>M482/L482*100</f>
        <v>95.19768166666665</v>
      </c>
    </row>
    <row r="483" spans="1:15" s="36" customFormat="1" ht="12.75" customHeight="1">
      <c r="A483" s="61"/>
      <c r="B483" s="61"/>
      <c r="C483" s="61"/>
      <c r="D483" s="73"/>
      <c r="E483" s="187"/>
      <c r="F483" s="187"/>
      <c r="G483" s="187"/>
      <c r="H483" s="187"/>
      <c r="I483" s="187"/>
      <c r="J483" s="79"/>
      <c r="K483" s="79"/>
      <c r="L483" s="79"/>
      <c r="M483" s="74"/>
      <c r="N483" s="79"/>
      <c r="O483" s="79"/>
    </row>
    <row r="484" spans="1:15" s="36" customFormat="1" ht="12.75" customHeight="1">
      <c r="A484" s="61"/>
      <c r="B484" s="71">
        <v>312</v>
      </c>
      <c r="C484" s="61"/>
      <c r="D484" s="73"/>
      <c r="E484" s="192" t="s">
        <v>374</v>
      </c>
      <c r="F484" s="192"/>
      <c r="G484" s="192"/>
      <c r="H484" s="192"/>
      <c r="I484" s="192"/>
      <c r="J484" s="72">
        <f>J485</f>
        <v>34150</v>
      </c>
      <c r="K484" s="72">
        <f>K485</f>
        <v>60000</v>
      </c>
      <c r="L484" s="72">
        <f>L485</f>
        <v>60000</v>
      </c>
      <c r="M484" s="103">
        <f>M485</f>
        <v>51850</v>
      </c>
      <c r="N484" s="43">
        <f>M484/J484*100</f>
        <v>151.83016105417278</v>
      </c>
      <c r="O484" s="103">
        <f>M484/L484*100</f>
        <v>86.41666666666666</v>
      </c>
    </row>
    <row r="485" spans="1:15" s="36" customFormat="1" ht="12.75" customHeight="1">
      <c r="A485" s="61"/>
      <c r="B485" s="61"/>
      <c r="C485" s="61">
        <v>3121</v>
      </c>
      <c r="D485" s="73" t="s">
        <v>48</v>
      </c>
      <c r="E485" s="187" t="s">
        <v>374</v>
      </c>
      <c r="F485" s="187"/>
      <c r="G485" s="187"/>
      <c r="H485" s="187"/>
      <c r="I485" s="187"/>
      <c r="J485" s="74">
        <v>34150</v>
      </c>
      <c r="K485" s="74">
        <v>60000</v>
      </c>
      <c r="L485" s="74">
        <v>60000</v>
      </c>
      <c r="M485" s="74">
        <v>51850</v>
      </c>
      <c r="N485" s="45">
        <f>M485/J485*100</f>
        <v>151.83016105417278</v>
      </c>
      <c r="O485" s="74">
        <f>M485/L485*100</f>
        <v>86.41666666666666</v>
      </c>
    </row>
    <row r="486" spans="1:15" s="36" customFormat="1" ht="12.75" customHeight="1">
      <c r="A486" s="61"/>
      <c r="B486" s="61"/>
      <c r="C486" s="61"/>
      <c r="D486" s="73"/>
      <c r="E486" s="187"/>
      <c r="F486" s="187"/>
      <c r="G486" s="187"/>
      <c r="H486" s="187"/>
      <c r="I486" s="187"/>
      <c r="J486" s="79"/>
      <c r="K486" s="79"/>
      <c r="L486" s="79"/>
      <c r="M486" s="74"/>
      <c r="N486" s="79"/>
      <c r="O486" s="79"/>
    </row>
    <row r="487" spans="1:15" s="36" customFormat="1" ht="12.75" customHeight="1">
      <c r="A487" s="61"/>
      <c r="B487" s="71">
        <v>313</v>
      </c>
      <c r="C487" s="61"/>
      <c r="D487" s="73"/>
      <c r="E487" s="192" t="s">
        <v>375</v>
      </c>
      <c r="F487" s="192"/>
      <c r="G487" s="192"/>
      <c r="H487" s="192"/>
      <c r="I487" s="192"/>
      <c r="J487" s="72">
        <f>SUM(J488:J488)</f>
        <v>35604.73</v>
      </c>
      <c r="K487" s="72">
        <f>SUM(K488:K488)</f>
        <v>60000</v>
      </c>
      <c r="L487" s="72">
        <f>SUM(L488:L488)</f>
        <v>60000</v>
      </c>
      <c r="M487" s="103">
        <f>SUM(M488:M488)</f>
        <v>47130.88</v>
      </c>
      <c r="N487" s="43">
        <f>M487/J487*100</f>
        <v>132.37252466175138</v>
      </c>
      <c r="O487" s="103">
        <f>M487/L487*100</f>
        <v>78.55146666666666</v>
      </c>
    </row>
    <row r="488" spans="1:15" s="36" customFormat="1" ht="12.75" customHeight="1">
      <c r="A488" s="61"/>
      <c r="B488" s="61"/>
      <c r="C488" s="61">
        <v>3132</v>
      </c>
      <c r="D488" s="73" t="s">
        <v>48</v>
      </c>
      <c r="E488" s="187" t="s">
        <v>376</v>
      </c>
      <c r="F488" s="187"/>
      <c r="G488" s="187"/>
      <c r="H488" s="187"/>
      <c r="I488" s="187"/>
      <c r="J488" s="74">
        <v>35604.73</v>
      </c>
      <c r="K488" s="74">
        <v>60000</v>
      </c>
      <c r="L488" s="74">
        <v>60000</v>
      </c>
      <c r="M488" s="74">
        <v>47130.88</v>
      </c>
      <c r="N488" s="45">
        <f>M488/J488*100</f>
        <v>132.37252466175138</v>
      </c>
      <c r="O488" s="74">
        <f>M488/L488*100</f>
        <v>78.55146666666666</v>
      </c>
    </row>
    <row r="489" spans="1:15" s="36" customFormat="1" ht="12.75" customHeight="1">
      <c r="A489" s="61"/>
      <c r="B489" s="61"/>
      <c r="C489" s="61"/>
      <c r="D489" s="73"/>
      <c r="E489" s="187"/>
      <c r="F489" s="187"/>
      <c r="G489" s="187"/>
      <c r="H489" s="187"/>
      <c r="I489" s="187"/>
      <c r="J489" s="79"/>
      <c r="K489" s="79"/>
      <c r="L489" s="79"/>
      <c r="M489" s="79"/>
      <c r="N489" s="79"/>
      <c r="O489" s="79"/>
    </row>
    <row r="490" spans="1:15" s="36" customFormat="1" ht="12.75" customHeight="1">
      <c r="A490" s="61"/>
      <c r="B490" s="270" t="s">
        <v>377</v>
      </c>
      <c r="C490" s="225"/>
      <c r="D490" s="225"/>
      <c r="E490" s="225"/>
      <c r="F490" s="225"/>
      <c r="G490" s="225"/>
      <c r="H490" s="225"/>
      <c r="I490" s="225"/>
      <c r="J490" s="79">
        <f>SUM(J492+J526+J533)</f>
        <v>470785.16</v>
      </c>
      <c r="K490" s="79">
        <f>SUM(K492+K526+K533)</f>
        <v>556594</v>
      </c>
      <c r="L490" s="79">
        <f>SUM(L492+L526+L533)</f>
        <v>556594</v>
      </c>
      <c r="M490" s="79">
        <f>SUM(M492+M526+M533)</f>
        <v>510585.43000000005</v>
      </c>
      <c r="N490" s="45">
        <f>M490/J490*100</f>
        <v>108.45401966366146</v>
      </c>
      <c r="O490" s="74">
        <f>M490/L490*100</f>
        <v>91.73390837845899</v>
      </c>
    </row>
    <row r="491" spans="1:16" s="36" customFormat="1" ht="12.75" customHeight="1">
      <c r="A491" s="61"/>
      <c r="B491" s="271" t="s">
        <v>407</v>
      </c>
      <c r="C491" s="226"/>
      <c r="D491" s="226"/>
      <c r="E491" s="226"/>
      <c r="F491" s="226"/>
      <c r="G491" s="226"/>
      <c r="H491" s="226"/>
      <c r="I491" s="226"/>
      <c r="J491" s="61"/>
      <c r="K491" s="79"/>
      <c r="L491" s="79"/>
      <c r="M491" s="79"/>
      <c r="N491" s="79"/>
      <c r="O491" s="79"/>
      <c r="P491" s="79"/>
    </row>
    <row r="492" spans="1:15" s="36" customFormat="1" ht="12.75" customHeight="1">
      <c r="A492" s="153">
        <v>32</v>
      </c>
      <c r="B492" s="154"/>
      <c r="C492" s="154"/>
      <c r="D492" s="154"/>
      <c r="E492" s="197" t="s">
        <v>3</v>
      </c>
      <c r="F492" s="197"/>
      <c r="G492" s="197"/>
      <c r="H492" s="197"/>
      <c r="I492" s="197"/>
      <c r="J492" s="155">
        <f>J494+J500+J508+J519</f>
        <v>361684.27999999997</v>
      </c>
      <c r="K492" s="155">
        <f>K494+K500+K508+K519</f>
        <v>499294</v>
      </c>
      <c r="L492" s="155">
        <f>L494+L500+L508+L519</f>
        <v>499294</v>
      </c>
      <c r="M492" s="155">
        <f>M494+M500+M508+M519</f>
        <v>446016.52</v>
      </c>
      <c r="N492" s="155">
        <f>M492/J492*100</f>
        <v>123.31653452010688</v>
      </c>
      <c r="O492" s="151">
        <f>M492/L492*100</f>
        <v>89.32943716527737</v>
      </c>
    </row>
    <row r="493" spans="1:15" s="36" customFormat="1" ht="12.75" customHeight="1">
      <c r="A493" s="71"/>
      <c r="B493" s="61"/>
      <c r="C493" s="61"/>
      <c r="D493" s="61"/>
      <c r="E493" s="187"/>
      <c r="F493" s="187"/>
      <c r="G493" s="187"/>
      <c r="H493" s="187"/>
      <c r="I493" s="187"/>
      <c r="J493" s="79"/>
      <c r="K493" s="79"/>
      <c r="L493" s="79"/>
      <c r="M493" s="79"/>
      <c r="N493" s="79"/>
      <c r="O493" s="79"/>
    </row>
    <row r="494" spans="1:15" s="36" customFormat="1" ht="12.75" customHeight="1">
      <c r="A494" s="61"/>
      <c r="B494" s="71">
        <v>321</v>
      </c>
      <c r="C494" s="61"/>
      <c r="D494" s="61"/>
      <c r="E494" s="192" t="s">
        <v>378</v>
      </c>
      <c r="F494" s="192"/>
      <c r="G494" s="192"/>
      <c r="H494" s="192"/>
      <c r="I494" s="192"/>
      <c r="J494" s="72">
        <f>SUM(J495:J498)</f>
        <v>24817</v>
      </c>
      <c r="K494" s="72">
        <f>SUM(K495:K498)</f>
        <v>36000</v>
      </c>
      <c r="L494" s="72">
        <f>SUM(L495:L498)</f>
        <v>36000</v>
      </c>
      <c r="M494" s="103">
        <f>SUM(M495:M498)</f>
        <v>30386.489999999998</v>
      </c>
      <c r="N494" s="43">
        <f>M494/J494*100</f>
        <v>122.44223717612925</v>
      </c>
      <c r="O494" s="103">
        <f>M494/L494*100</f>
        <v>84.40691666666666</v>
      </c>
    </row>
    <row r="495" spans="1:15" s="36" customFormat="1" ht="12.75" customHeight="1">
      <c r="A495" s="61"/>
      <c r="B495" s="61"/>
      <c r="C495" s="61">
        <v>3211</v>
      </c>
      <c r="D495" s="73" t="s">
        <v>48</v>
      </c>
      <c r="E495" s="187" t="s">
        <v>379</v>
      </c>
      <c r="F495" s="187"/>
      <c r="G495" s="187"/>
      <c r="H495" s="187"/>
      <c r="I495" s="187"/>
      <c r="J495" s="121">
        <v>97</v>
      </c>
      <c r="K495" s="121">
        <v>1000</v>
      </c>
      <c r="L495" s="121">
        <v>1000</v>
      </c>
      <c r="M495" s="121">
        <v>0</v>
      </c>
      <c r="N495" s="45">
        <f>M495/J495*100</f>
        <v>0</v>
      </c>
      <c r="O495" s="74">
        <f>M495/L495*100</f>
        <v>0</v>
      </c>
    </row>
    <row r="496" spans="1:15" s="36" customFormat="1" ht="12.75" customHeight="1">
      <c r="A496" s="61"/>
      <c r="B496" s="61"/>
      <c r="C496" s="61">
        <v>3212</v>
      </c>
      <c r="D496" s="73" t="s">
        <v>48</v>
      </c>
      <c r="E496" s="187" t="s">
        <v>380</v>
      </c>
      <c r="F496" s="187"/>
      <c r="G496" s="187"/>
      <c r="H496" s="187"/>
      <c r="I496" s="187"/>
      <c r="J496" s="121">
        <v>19850</v>
      </c>
      <c r="K496" s="121">
        <v>25000</v>
      </c>
      <c r="L496" s="121">
        <v>25000</v>
      </c>
      <c r="M496" s="121">
        <v>22375</v>
      </c>
      <c r="N496" s="45">
        <f>M496/J496*100</f>
        <v>112.72040302267004</v>
      </c>
      <c r="O496" s="74">
        <f>M496/L496*100</f>
        <v>89.5</v>
      </c>
    </row>
    <row r="497" spans="1:15" s="36" customFormat="1" ht="12.75" customHeight="1">
      <c r="A497" s="61"/>
      <c r="B497" s="61"/>
      <c r="C497" s="61">
        <v>3213</v>
      </c>
      <c r="D497" s="73" t="s">
        <v>48</v>
      </c>
      <c r="E497" s="187" t="s">
        <v>381</v>
      </c>
      <c r="F497" s="187"/>
      <c r="G497" s="187"/>
      <c r="H497" s="187"/>
      <c r="I497" s="187"/>
      <c r="J497" s="121">
        <v>550</v>
      </c>
      <c r="K497" s="120">
        <v>3000</v>
      </c>
      <c r="L497" s="120">
        <v>3000</v>
      </c>
      <c r="M497" s="121">
        <v>2119.49</v>
      </c>
      <c r="N497" s="45">
        <f>M497/J497*100</f>
        <v>385.36181818181814</v>
      </c>
      <c r="O497" s="74">
        <f>M497/L497*100</f>
        <v>70.64966666666666</v>
      </c>
    </row>
    <row r="498" spans="1:15" s="122" customFormat="1" ht="12.75" customHeight="1">
      <c r="A498" s="36"/>
      <c r="B498" s="36"/>
      <c r="C498" s="36">
        <v>3214</v>
      </c>
      <c r="D498" s="82" t="s">
        <v>48</v>
      </c>
      <c r="E498" s="186" t="s">
        <v>132</v>
      </c>
      <c r="F498" s="186"/>
      <c r="G498" s="186"/>
      <c r="H498" s="186"/>
      <c r="I498" s="186"/>
      <c r="J498" s="121">
        <v>4320</v>
      </c>
      <c r="K498" s="121">
        <v>7000</v>
      </c>
      <c r="L498" s="121">
        <v>7000</v>
      </c>
      <c r="M498" s="121">
        <v>5892</v>
      </c>
      <c r="N498" s="45">
        <f>M498/J498*100</f>
        <v>136.38888888888889</v>
      </c>
      <c r="O498" s="74">
        <f>M498/L498*100</f>
        <v>84.17142857142858</v>
      </c>
    </row>
    <row r="499" spans="1:15" s="36" customFormat="1" ht="12.75" customHeight="1">
      <c r="A499" s="61"/>
      <c r="B499" s="61"/>
      <c r="C499" s="61"/>
      <c r="D499" s="73"/>
      <c r="E499" s="187"/>
      <c r="F499" s="187"/>
      <c r="G499" s="187"/>
      <c r="H499" s="187"/>
      <c r="I499" s="187"/>
      <c r="J499" s="79"/>
      <c r="K499" s="79"/>
      <c r="L499" s="79"/>
      <c r="M499" s="74"/>
      <c r="N499" s="79"/>
      <c r="O499" s="79"/>
    </row>
    <row r="500" spans="1:15" s="36" customFormat="1" ht="12.75" customHeight="1">
      <c r="A500" s="61"/>
      <c r="B500" s="71">
        <v>322</v>
      </c>
      <c r="C500" s="61"/>
      <c r="D500" s="73"/>
      <c r="E500" s="192" t="s">
        <v>382</v>
      </c>
      <c r="F500" s="192"/>
      <c r="G500" s="192"/>
      <c r="H500" s="192"/>
      <c r="I500" s="192"/>
      <c r="J500" s="72">
        <f>SUM(J501:J506)</f>
        <v>158779.78</v>
      </c>
      <c r="K500" s="72">
        <f>SUM(K501:K506)</f>
        <v>215000</v>
      </c>
      <c r="L500" s="72">
        <f>SUM(L501:L506)</f>
        <v>215000</v>
      </c>
      <c r="M500" s="103">
        <f>SUM(M501:M506)</f>
        <v>200522.06</v>
      </c>
      <c r="N500" s="43">
        <f aca="true" t="shared" si="24" ref="N500:N506">M500/J500*100</f>
        <v>126.28941795989388</v>
      </c>
      <c r="O500" s="103">
        <f>M500/L500*100</f>
        <v>93.26607441860465</v>
      </c>
    </row>
    <row r="501" spans="1:15" s="36" customFormat="1" ht="12.75" customHeight="1">
      <c r="A501" s="61"/>
      <c r="B501" s="61"/>
      <c r="C501" s="61">
        <v>3221</v>
      </c>
      <c r="D501" s="73" t="s">
        <v>48</v>
      </c>
      <c r="E501" s="187" t="s">
        <v>383</v>
      </c>
      <c r="F501" s="187"/>
      <c r="G501" s="187"/>
      <c r="H501" s="187"/>
      <c r="I501" s="187"/>
      <c r="J501" s="121">
        <v>40682.29</v>
      </c>
      <c r="K501" s="121">
        <v>60000</v>
      </c>
      <c r="L501" s="121">
        <v>60000</v>
      </c>
      <c r="M501" s="121">
        <v>57567.32</v>
      </c>
      <c r="N501" s="45">
        <f t="shared" si="24"/>
        <v>141.50462031512976</v>
      </c>
      <c r="O501" s="74">
        <f aca="true" t="shared" si="25" ref="O501:O506">M501/L501*100</f>
        <v>95.94553333333333</v>
      </c>
    </row>
    <row r="502" spans="1:15" s="36" customFormat="1" ht="12.75" customHeight="1">
      <c r="A502" s="61"/>
      <c r="B502" s="61"/>
      <c r="C502" s="61">
        <v>3222</v>
      </c>
      <c r="D502" s="73" t="s">
        <v>384</v>
      </c>
      <c r="E502" s="187" t="s">
        <v>385</v>
      </c>
      <c r="F502" s="187"/>
      <c r="G502" s="187"/>
      <c r="H502" s="187"/>
      <c r="I502" s="187"/>
      <c r="J502" s="121">
        <v>69771.02</v>
      </c>
      <c r="K502" s="121">
        <v>120000</v>
      </c>
      <c r="L502" s="121">
        <v>120000</v>
      </c>
      <c r="M502" s="121">
        <v>110929.62</v>
      </c>
      <c r="N502" s="45">
        <f t="shared" si="24"/>
        <v>158.99096788322714</v>
      </c>
      <c r="O502" s="74">
        <f t="shared" si="25"/>
        <v>92.44135</v>
      </c>
    </row>
    <row r="503" spans="1:15" s="36" customFormat="1" ht="12.75" customHeight="1">
      <c r="A503" s="61"/>
      <c r="B503" s="61"/>
      <c r="C503" s="61">
        <v>3223</v>
      </c>
      <c r="D503" s="73" t="s">
        <v>48</v>
      </c>
      <c r="E503" s="187" t="s">
        <v>33</v>
      </c>
      <c r="F503" s="187"/>
      <c r="G503" s="187"/>
      <c r="H503" s="187"/>
      <c r="I503" s="187"/>
      <c r="J503" s="121">
        <v>283.43</v>
      </c>
      <c r="K503" s="120">
        <v>1000</v>
      </c>
      <c r="L503" s="120">
        <v>1000</v>
      </c>
      <c r="M503" s="121">
        <v>182.97</v>
      </c>
      <c r="N503" s="45">
        <f t="shared" si="24"/>
        <v>64.55562219948487</v>
      </c>
      <c r="O503" s="74">
        <f t="shared" si="25"/>
        <v>18.297</v>
      </c>
    </row>
    <row r="504" spans="1:15" s="36" customFormat="1" ht="12.75" customHeight="1">
      <c r="A504" s="61"/>
      <c r="B504" s="61"/>
      <c r="C504" s="61">
        <v>3224</v>
      </c>
      <c r="D504" s="73" t="s">
        <v>48</v>
      </c>
      <c r="E504" s="187" t="s">
        <v>386</v>
      </c>
      <c r="F504" s="187"/>
      <c r="G504" s="187"/>
      <c r="H504" s="187"/>
      <c r="I504" s="187"/>
      <c r="J504" s="121">
        <v>1802.51</v>
      </c>
      <c r="K504" s="121">
        <v>3000</v>
      </c>
      <c r="L504" s="121">
        <v>3000</v>
      </c>
      <c r="M504" s="121">
        <v>1135</v>
      </c>
      <c r="N504" s="45">
        <f t="shared" si="24"/>
        <v>62.967750525655894</v>
      </c>
      <c r="O504" s="74">
        <f t="shared" si="25"/>
        <v>37.833333333333336</v>
      </c>
    </row>
    <row r="505" spans="1:15" s="36" customFormat="1" ht="12.75" customHeight="1">
      <c r="A505" s="61"/>
      <c r="B505" s="61"/>
      <c r="C505" s="61">
        <v>3225</v>
      </c>
      <c r="D505" s="73" t="s">
        <v>48</v>
      </c>
      <c r="E505" s="187" t="s">
        <v>387</v>
      </c>
      <c r="F505" s="187"/>
      <c r="G505" s="187"/>
      <c r="H505" s="187"/>
      <c r="I505" s="187"/>
      <c r="J505" s="121">
        <v>43338.44</v>
      </c>
      <c r="K505" s="120">
        <v>30000</v>
      </c>
      <c r="L505" s="120">
        <v>30000</v>
      </c>
      <c r="M505" s="121">
        <v>30033.19</v>
      </c>
      <c r="N505" s="45">
        <f t="shared" si="24"/>
        <v>69.29919489487854</v>
      </c>
      <c r="O505" s="74">
        <f t="shared" si="25"/>
        <v>100.11063333333333</v>
      </c>
    </row>
    <row r="506" spans="1:15" s="36" customFormat="1" ht="12.75" customHeight="1">
      <c r="A506" s="61"/>
      <c r="B506" s="61"/>
      <c r="C506" s="61">
        <v>3227</v>
      </c>
      <c r="D506" s="73" t="s">
        <v>48</v>
      </c>
      <c r="E506" s="200" t="s">
        <v>388</v>
      </c>
      <c r="F506" s="200"/>
      <c r="G506" s="200"/>
      <c r="H506" s="200"/>
      <c r="I506" s="200"/>
      <c r="J506" s="121">
        <v>2902.09</v>
      </c>
      <c r="K506" s="121">
        <v>1000</v>
      </c>
      <c r="L506" s="121">
        <v>1000</v>
      </c>
      <c r="M506" s="121">
        <v>673.96</v>
      </c>
      <c r="N506" s="45">
        <f t="shared" si="24"/>
        <v>23.223263234427602</v>
      </c>
      <c r="O506" s="74">
        <f t="shared" si="25"/>
        <v>67.396</v>
      </c>
    </row>
    <row r="507" spans="1:15" s="36" customFormat="1" ht="12.75" customHeight="1">
      <c r="A507" s="61"/>
      <c r="B507" s="61"/>
      <c r="C507" s="61"/>
      <c r="D507" s="73"/>
      <c r="E507" s="200"/>
      <c r="F507" s="200"/>
      <c r="G507" s="200"/>
      <c r="H507" s="200"/>
      <c r="I507" s="200"/>
      <c r="J507" s="74"/>
      <c r="K507" s="74"/>
      <c r="L507" s="74"/>
      <c r="M507" s="74"/>
      <c r="N507" s="74"/>
      <c r="O507" s="74"/>
    </row>
    <row r="508" spans="1:15" s="36" customFormat="1" ht="12.75" customHeight="1">
      <c r="A508" s="61"/>
      <c r="B508" s="71">
        <v>323</v>
      </c>
      <c r="C508" s="61"/>
      <c r="D508" s="73"/>
      <c r="E508" s="192" t="s">
        <v>389</v>
      </c>
      <c r="F508" s="192"/>
      <c r="G508" s="192"/>
      <c r="H508" s="192"/>
      <c r="I508" s="192"/>
      <c r="J508" s="72">
        <f>SUM(J509:J517)</f>
        <v>167242.58000000002</v>
      </c>
      <c r="K508" s="72">
        <f>SUM(K509:K517)</f>
        <v>224150</v>
      </c>
      <c r="L508" s="72">
        <f>SUM(L509:L517)</f>
        <v>224150</v>
      </c>
      <c r="M508" s="103">
        <f>SUM(M509:M517)</f>
        <v>193166.71</v>
      </c>
      <c r="N508" s="43">
        <f>M508/J508*100</f>
        <v>115.50091489858623</v>
      </c>
      <c r="O508" s="103">
        <f>M508/L508*100</f>
        <v>86.17743029221504</v>
      </c>
    </row>
    <row r="509" spans="1:15" s="36" customFormat="1" ht="12.75" customHeight="1">
      <c r="A509" s="61"/>
      <c r="B509" s="61"/>
      <c r="C509" s="61">
        <v>3231</v>
      </c>
      <c r="D509" s="73" t="s">
        <v>48</v>
      </c>
      <c r="E509" s="187" t="s">
        <v>390</v>
      </c>
      <c r="F509" s="187"/>
      <c r="G509" s="187"/>
      <c r="H509" s="187"/>
      <c r="I509" s="187"/>
      <c r="J509" s="121">
        <v>2199.72</v>
      </c>
      <c r="K509" s="121">
        <v>3000</v>
      </c>
      <c r="L509" s="121">
        <v>3000</v>
      </c>
      <c r="M509" s="121">
        <v>2597.06</v>
      </c>
      <c r="N509" s="45">
        <f aca="true" t="shared" si="26" ref="N509:N517">M509/J509*100</f>
        <v>118.06320804466024</v>
      </c>
      <c r="O509" s="74">
        <f aca="true" t="shared" si="27" ref="O509:O517">M509/L509*100</f>
        <v>86.56866666666666</v>
      </c>
    </row>
    <row r="510" spans="1:15" s="36" customFormat="1" ht="12.75" customHeight="1">
      <c r="A510" s="61"/>
      <c r="B510" s="61"/>
      <c r="C510" s="61">
        <v>3232</v>
      </c>
      <c r="D510" s="73" t="s">
        <v>48</v>
      </c>
      <c r="E510" s="187" t="s">
        <v>391</v>
      </c>
      <c r="F510" s="187"/>
      <c r="G510" s="187"/>
      <c r="H510" s="187"/>
      <c r="I510" s="187"/>
      <c r="J510" s="121">
        <v>17654.25</v>
      </c>
      <c r="K510" s="121">
        <v>20000</v>
      </c>
      <c r="L510" s="121">
        <v>20000</v>
      </c>
      <c r="M510" s="121">
        <v>20968</v>
      </c>
      <c r="N510" s="45">
        <f t="shared" si="26"/>
        <v>118.77026778254528</v>
      </c>
      <c r="O510" s="74">
        <f t="shared" si="27"/>
        <v>104.84</v>
      </c>
    </row>
    <row r="511" spans="3:15" s="36" customFormat="1" ht="12.75" customHeight="1">
      <c r="C511" s="36">
        <v>3233</v>
      </c>
      <c r="D511" s="82" t="s">
        <v>48</v>
      </c>
      <c r="E511" s="186" t="s">
        <v>32</v>
      </c>
      <c r="F511" s="186"/>
      <c r="G511" s="186"/>
      <c r="H511" s="186"/>
      <c r="I511" s="186"/>
      <c r="J511" s="121">
        <v>0</v>
      </c>
      <c r="K511" s="121">
        <v>0</v>
      </c>
      <c r="L511" s="121">
        <v>0</v>
      </c>
      <c r="M511" s="121">
        <v>2487.5</v>
      </c>
      <c r="N511" s="48">
        <v>0</v>
      </c>
      <c r="O511" s="74">
        <v>0</v>
      </c>
    </row>
    <row r="512" spans="1:15" s="36" customFormat="1" ht="12.75" customHeight="1">
      <c r="A512" s="61"/>
      <c r="B512" s="61"/>
      <c r="C512" s="61">
        <v>3234</v>
      </c>
      <c r="D512" s="73" t="s">
        <v>48</v>
      </c>
      <c r="E512" s="187" t="s">
        <v>392</v>
      </c>
      <c r="F512" s="187"/>
      <c r="G512" s="187"/>
      <c r="H512" s="187"/>
      <c r="I512" s="187"/>
      <c r="J512" s="121">
        <v>36626.16</v>
      </c>
      <c r="K512" s="120">
        <v>15000</v>
      </c>
      <c r="L512" s="120">
        <v>15000</v>
      </c>
      <c r="M512" s="121">
        <v>10490.11</v>
      </c>
      <c r="N512" s="45">
        <f t="shared" si="26"/>
        <v>28.641031437639107</v>
      </c>
      <c r="O512" s="74">
        <f t="shared" si="27"/>
        <v>69.93406666666667</v>
      </c>
    </row>
    <row r="513" spans="3:15" s="36" customFormat="1" ht="12.75" customHeight="1">
      <c r="C513" s="36">
        <v>3235</v>
      </c>
      <c r="D513" s="82" t="s">
        <v>48</v>
      </c>
      <c r="E513" s="186" t="s">
        <v>408</v>
      </c>
      <c r="F513" s="186"/>
      <c r="G513" s="186"/>
      <c r="H513" s="186"/>
      <c r="I513" s="186"/>
      <c r="J513" s="121">
        <v>0</v>
      </c>
      <c r="K513" s="121">
        <v>3000</v>
      </c>
      <c r="L513" s="121">
        <v>3000</v>
      </c>
      <c r="M513" s="121">
        <v>2627.06</v>
      </c>
      <c r="N513" s="48">
        <v>0</v>
      </c>
      <c r="O513" s="74">
        <f>M513/L513*100</f>
        <v>87.56866666666666</v>
      </c>
    </row>
    <row r="514" spans="1:15" s="36" customFormat="1" ht="12.75" customHeight="1">
      <c r="A514" s="61"/>
      <c r="B514" s="61"/>
      <c r="C514" s="61">
        <v>3236</v>
      </c>
      <c r="D514" s="73" t="s">
        <v>48</v>
      </c>
      <c r="E514" s="187" t="s">
        <v>393</v>
      </c>
      <c r="F514" s="187"/>
      <c r="G514" s="187"/>
      <c r="H514" s="187"/>
      <c r="I514" s="187"/>
      <c r="J514" s="121">
        <v>3030</v>
      </c>
      <c r="K514" s="121">
        <v>8000</v>
      </c>
      <c r="L514" s="121">
        <v>8000</v>
      </c>
      <c r="M514" s="121">
        <v>5739.7</v>
      </c>
      <c r="N514" s="45">
        <f t="shared" si="26"/>
        <v>189.4290429042904</v>
      </c>
      <c r="O514" s="74">
        <f t="shared" si="27"/>
        <v>71.74625</v>
      </c>
    </row>
    <row r="515" spans="1:15" s="36" customFormat="1" ht="12.75" customHeight="1">
      <c r="A515" s="61"/>
      <c r="B515" s="61"/>
      <c r="C515" s="139">
        <v>3237</v>
      </c>
      <c r="D515" s="73" t="s">
        <v>48</v>
      </c>
      <c r="E515" s="187" t="s">
        <v>394</v>
      </c>
      <c r="F515" s="187"/>
      <c r="G515" s="187"/>
      <c r="H515" s="187"/>
      <c r="I515" s="187"/>
      <c r="J515" s="121">
        <v>104679.95</v>
      </c>
      <c r="K515" s="120">
        <v>160000</v>
      </c>
      <c r="L515" s="120">
        <v>160000</v>
      </c>
      <c r="M515" s="121">
        <v>145882.28</v>
      </c>
      <c r="N515" s="45">
        <f t="shared" si="26"/>
        <v>139.3602881927246</v>
      </c>
      <c r="O515" s="74">
        <f t="shared" si="27"/>
        <v>91.176425</v>
      </c>
    </row>
    <row r="516" spans="1:15" s="122" customFormat="1" ht="12.75" customHeight="1">
      <c r="A516" s="36"/>
      <c r="B516" s="36"/>
      <c r="C516" s="57">
        <v>3238</v>
      </c>
      <c r="D516" s="82" t="s">
        <v>48</v>
      </c>
      <c r="E516" s="186" t="s">
        <v>395</v>
      </c>
      <c r="F516" s="186"/>
      <c r="G516" s="186"/>
      <c r="H516" s="186"/>
      <c r="I516" s="186"/>
      <c r="J516" s="121">
        <v>77.5</v>
      </c>
      <c r="K516" s="121">
        <v>150</v>
      </c>
      <c r="L516" s="121">
        <v>150</v>
      </c>
      <c r="M516" s="121">
        <v>150</v>
      </c>
      <c r="N516" s="45">
        <f t="shared" si="26"/>
        <v>193.5483870967742</v>
      </c>
      <c r="O516" s="74">
        <f>M516/L516*100</f>
        <v>100</v>
      </c>
    </row>
    <row r="517" spans="1:15" s="36" customFormat="1" ht="12.75" customHeight="1">
      <c r="A517" s="61"/>
      <c r="B517" s="61"/>
      <c r="C517" s="139">
        <v>3239</v>
      </c>
      <c r="D517" s="73" t="s">
        <v>48</v>
      </c>
      <c r="E517" s="187" t="s">
        <v>396</v>
      </c>
      <c r="F517" s="187"/>
      <c r="G517" s="187"/>
      <c r="H517" s="187"/>
      <c r="I517" s="187"/>
      <c r="J517" s="121">
        <v>2975</v>
      </c>
      <c r="K517" s="120">
        <v>15000</v>
      </c>
      <c r="L517" s="120">
        <v>15000</v>
      </c>
      <c r="M517" s="121">
        <v>2225</v>
      </c>
      <c r="N517" s="45">
        <f t="shared" si="26"/>
        <v>74.78991596638656</v>
      </c>
      <c r="O517" s="74">
        <f t="shared" si="27"/>
        <v>14.833333333333334</v>
      </c>
    </row>
    <row r="518" spans="1:15" s="36" customFormat="1" ht="12.75" customHeight="1">
      <c r="A518" s="61"/>
      <c r="B518" s="61"/>
      <c r="C518" s="139"/>
      <c r="D518" s="73"/>
      <c r="E518" s="187"/>
      <c r="F518" s="187"/>
      <c r="G518" s="187"/>
      <c r="H518" s="187"/>
      <c r="I518" s="187"/>
      <c r="J518" s="79"/>
      <c r="K518" s="79"/>
      <c r="L518" s="79"/>
      <c r="M518" s="74"/>
      <c r="N518" s="74"/>
      <c r="O518" s="79"/>
    </row>
    <row r="519" spans="1:15" s="36" customFormat="1" ht="12.75" customHeight="1">
      <c r="A519" s="61"/>
      <c r="B519" s="71">
        <v>329</v>
      </c>
      <c r="C519" s="139"/>
      <c r="D519" s="73"/>
      <c r="E519" s="192" t="s">
        <v>6</v>
      </c>
      <c r="F519" s="192"/>
      <c r="G519" s="192"/>
      <c r="H519" s="192"/>
      <c r="I519" s="192"/>
      <c r="J519" s="72">
        <f>SUM(J520:J524)</f>
        <v>10844.92</v>
      </c>
      <c r="K519" s="72">
        <f>SUM(K520:K524)</f>
        <v>24144</v>
      </c>
      <c r="L519" s="72">
        <f>SUM(L520:L524)</f>
        <v>24144</v>
      </c>
      <c r="M519" s="103">
        <f>SUM(M520:M524)</f>
        <v>21941.260000000002</v>
      </c>
      <c r="N519" s="43">
        <f>M519/J519*100</f>
        <v>202.31832046709428</v>
      </c>
      <c r="O519" s="103">
        <f>M519/L519*100</f>
        <v>90.87665672630882</v>
      </c>
    </row>
    <row r="520" spans="1:15" s="36" customFormat="1" ht="12.75" customHeight="1">
      <c r="A520" s="61"/>
      <c r="B520" s="71"/>
      <c r="C520" s="139">
        <v>3292</v>
      </c>
      <c r="D520" s="73" t="s">
        <v>48</v>
      </c>
      <c r="E520" s="187" t="s">
        <v>397</v>
      </c>
      <c r="F520" s="187"/>
      <c r="G520" s="187"/>
      <c r="H520" s="187"/>
      <c r="I520" s="187"/>
      <c r="J520" s="121">
        <v>3415.57</v>
      </c>
      <c r="K520" s="120">
        <v>5000</v>
      </c>
      <c r="L520" s="120">
        <v>5000</v>
      </c>
      <c r="M520" s="121">
        <v>4510.09</v>
      </c>
      <c r="N520" s="45">
        <f>M520/J520*100</f>
        <v>132.04501737630906</v>
      </c>
      <c r="O520" s="74">
        <f>M520/L520*100</f>
        <v>90.20179999999999</v>
      </c>
    </row>
    <row r="521" spans="1:15" s="36" customFormat="1" ht="12.75" customHeight="1">
      <c r="A521" s="61"/>
      <c r="B521" s="61"/>
      <c r="C521" s="139">
        <v>3293</v>
      </c>
      <c r="D521" s="73" t="s">
        <v>48</v>
      </c>
      <c r="E521" s="187" t="s">
        <v>7</v>
      </c>
      <c r="F521" s="187"/>
      <c r="G521" s="187"/>
      <c r="H521" s="187"/>
      <c r="I521" s="187"/>
      <c r="J521" s="121">
        <v>2086.83</v>
      </c>
      <c r="K521" s="121">
        <v>4000</v>
      </c>
      <c r="L521" s="121">
        <v>4000</v>
      </c>
      <c r="M521" s="121">
        <v>8251.84</v>
      </c>
      <c r="N521" s="45">
        <f>M521/J521*100</f>
        <v>395.4246392854233</v>
      </c>
      <c r="O521" s="74">
        <f>M521/L521*100</f>
        <v>206.296</v>
      </c>
    </row>
    <row r="522" spans="3:15" s="36" customFormat="1" ht="12.75" customHeight="1">
      <c r="C522" s="57">
        <v>3294</v>
      </c>
      <c r="D522" s="82" t="s">
        <v>48</v>
      </c>
      <c r="E522" s="186" t="s">
        <v>92</v>
      </c>
      <c r="F522" s="186"/>
      <c r="G522" s="186"/>
      <c r="H522" s="186"/>
      <c r="I522" s="186"/>
      <c r="J522" s="121">
        <v>0</v>
      </c>
      <c r="K522" s="121">
        <v>0</v>
      </c>
      <c r="L522" s="121">
        <v>0</v>
      </c>
      <c r="M522" s="121">
        <v>2014.33</v>
      </c>
      <c r="N522" s="48">
        <v>0</v>
      </c>
      <c r="O522" s="74">
        <v>0</v>
      </c>
    </row>
    <row r="523" spans="1:15" s="122" customFormat="1" ht="12.75" customHeight="1">
      <c r="A523" s="36"/>
      <c r="B523" s="36"/>
      <c r="C523" s="57">
        <v>3295</v>
      </c>
      <c r="D523" s="82" t="s">
        <v>48</v>
      </c>
      <c r="E523" s="186" t="s">
        <v>398</v>
      </c>
      <c r="F523" s="186"/>
      <c r="G523" s="186"/>
      <c r="H523" s="186"/>
      <c r="I523" s="186"/>
      <c r="J523" s="121">
        <v>35</v>
      </c>
      <c r="K523" s="121">
        <v>300</v>
      </c>
      <c r="L523" s="121">
        <v>300</v>
      </c>
      <c r="M523" s="121">
        <v>0</v>
      </c>
      <c r="N523" s="45">
        <f>M523/J523*100</f>
        <v>0</v>
      </c>
      <c r="O523" s="74">
        <f>M523/L523*100</f>
        <v>0</v>
      </c>
    </row>
    <row r="524" spans="3:15" s="36" customFormat="1" ht="12.75" customHeight="1">
      <c r="C524" s="57">
        <v>3299</v>
      </c>
      <c r="D524" s="82" t="s">
        <v>48</v>
      </c>
      <c r="E524" s="186" t="s">
        <v>6</v>
      </c>
      <c r="F524" s="186"/>
      <c r="G524" s="186"/>
      <c r="H524" s="186"/>
      <c r="I524" s="186"/>
      <c r="J524" s="121">
        <v>5307.52</v>
      </c>
      <c r="K524" s="121">
        <v>14844</v>
      </c>
      <c r="L524" s="121">
        <v>14844</v>
      </c>
      <c r="M524" s="121">
        <v>7165</v>
      </c>
      <c r="N524" s="45">
        <f>M524/J524*100</f>
        <v>134.99713613891234</v>
      </c>
      <c r="O524" s="74">
        <f>M524/L524*100</f>
        <v>48.26866073834546</v>
      </c>
    </row>
    <row r="525" spans="1:16" s="36" customFormat="1" ht="34.5" customHeight="1">
      <c r="A525" s="61"/>
      <c r="B525" s="61"/>
      <c r="C525" s="61"/>
      <c r="D525" s="61"/>
      <c r="E525" s="187"/>
      <c r="F525" s="187"/>
      <c r="G525" s="187"/>
      <c r="H525" s="187"/>
      <c r="I525" s="187"/>
      <c r="J525" s="61"/>
      <c r="K525" s="79"/>
      <c r="L525" s="79"/>
      <c r="M525" s="79"/>
      <c r="N525" s="79"/>
      <c r="O525" s="79"/>
      <c r="P525" s="79"/>
    </row>
    <row r="526" spans="1:15" s="36" customFormat="1" ht="12.75" customHeight="1">
      <c r="A526" s="153">
        <v>34</v>
      </c>
      <c r="B526" s="154"/>
      <c r="C526" s="154"/>
      <c r="D526" s="154"/>
      <c r="E526" s="197" t="s">
        <v>399</v>
      </c>
      <c r="F526" s="197"/>
      <c r="G526" s="197"/>
      <c r="H526" s="197"/>
      <c r="I526" s="197"/>
      <c r="J526" s="155">
        <f>J528</f>
        <v>1658.88</v>
      </c>
      <c r="K526" s="155">
        <f>K528</f>
        <v>3300</v>
      </c>
      <c r="L526" s="155">
        <f>L528</f>
        <v>3300</v>
      </c>
      <c r="M526" s="155">
        <f>M528</f>
        <v>2701.69</v>
      </c>
      <c r="N526" s="155">
        <f>M526/J526*100</f>
        <v>162.86229263117283</v>
      </c>
      <c r="O526" s="151">
        <f>M526/L526*100</f>
        <v>81.86939393939394</v>
      </c>
    </row>
    <row r="527" spans="1:15" s="36" customFormat="1" ht="12.75" customHeight="1">
      <c r="A527" s="71"/>
      <c r="B527" s="61"/>
      <c r="C527" s="61"/>
      <c r="D527" s="61"/>
      <c r="E527" s="187"/>
      <c r="F527" s="187"/>
      <c r="G527" s="187"/>
      <c r="H527" s="187"/>
      <c r="I527" s="187"/>
      <c r="J527" s="79"/>
      <c r="K527" s="79"/>
      <c r="L527" s="79"/>
      <c r="M527" s="79"/>
      <c r="N527" s="79"/>
      <c r="O527" s="79"/>
    </row>
    <row r="528" spans="1:15" s="36" customFormat="1" ht="12.75" customHeight="1">
      <c r="A528" s="61"/>
      <c r="B528" s="71">
        <v>343</v>
      </c>
      <c r="C528" s="64"/>
      <c r="D528" s="73"/>
      <c r="E528" s="192" t="s">
        <v>400</v>
      </c>
      <c r="F528" s="192"/>
      <c r="G528" s="192"/>
      <c r="H528" s="192"/>
      <c r="I528" s="192"/>
      <c r="J528" s="72">
        <f>SUM(J529+J530+J531)</f>
        <v>1658.88</v>
      </c>
      <c r="K528" s="72">
        <f>SUM(K529+K530+K531)</f>
        <v>3300</v>
      </c>
      <c r="L528" s="72">
        <f>SUM(L529+L530+L531)</f>
        <v>3300</v>
      </c>
      <c r="M528" s="72">
        <f>SUM(M529+M530+M531)</f>
        <v>2701.69</v>
      </c>
      <c r="N528" s="43">
        <f>M528/J528*100</f>
        <v>162.86229263117283</v>
      </c>
      <c r="O528" s="103">
        <f>M528/L528*100</f>
        <v>81.86939393939394</v>
      </c>
    </row>
    <row r="529" spans="1:15" s="36" customFormat="1" ht="12.75" customHeight="1">
      <c r="A529" s="61"/>
      <c r="B529" s="61"/>
      <c r="C529" s="139">
        <v>3431</v>
      </c>
      <c r="D529" s="73" t="s">
        <v>48</v>
      </c>
      <c r="E529" s="187" t="s">
        <v>401</v>
      </c>
      <c r="F529" s="187"/>
      <c r="G529" s="187"/>
      <c r="H529" s="187"/>
      <c r="I529" s="187"/>
      <c r="J529" s="79">
        <v>1658.88</v>
      </c>
      <c r="K529" s="120">
        <v>2800</v>
      </c>
      <c r="L529" s="120">
        <v>2800</v>
      </c>
      <c r="M529" s="74">
        <v>2691.71</v>
      </c>
      <c r="N529" s="45">
        <f>M529/J529*100</f>
        <v>162.26068190586417</v>
      </c>
      <c r="O529" s="74">
        <f>M529/L529*100</f>
        <v>96.1325</v>
      </c>
    </row>
    <row r="530" spans="3:15" s="36" customFormat="1" ht="12.75" customHeight="1">
      <c r="C530" s="57">
        <v>3433</v>
      </c>
      <c r="D530" s="82" t="s">
        <v>48</v>
      </c>
      <c r="E530" s="186" t="s">
        <v>93</v>
      </c>
      <c r="F530" s="186"/>
      <c r="G530" s="186"/>
      <c r="H530" s="186"/>
      <c r="I530" s="186"/>
      <c r="J530" s="74">
        <v>0</v>
      </c>
      <c r="K530" s="121">
        <v>0</v>
      </c>
      <c r="L530" s="121">
        <v>0</v>
      </c>
      <c r="M530" s="74">
        <v>9.98</v>
      </c>
      <c r="N530" s="48">
        <v>0</v>
      </c>
      <c r="O530" s="74">
        <v>0</v>
      </c>
    </row>
    <row r="531" spans="1:15" s="36" customFormat="1" ht="12.75" customHeight="1">
      <c r="A531" s="61"/>
      <c r="B531" s="61"/>
      <c r="C531" s="139">
        <v>3434</v>
      </c>
      <c r="D531" s="73" t="s">
        <v>48</v>
      </c>
      <c r="E531" s="187" t="s">
        <v>402</v>
      </c>
      <c r="F531" s="187"/>
      <c r="G531" s="187"/>
      <c r="H531" s="187"/>
      <c r="I531" s="187"/>
      <c r="J531" s="79">
        <v>0</v>
      </c>
      <c r="K531" s="120">
        <v>500</v>
      </c>
      <c r="L531" s="120">
        <v>500</v>
      </c>
      <c r="M531" s="74">
        <v>0</v>
      </c>
      <c r="N531" s="45">
        <v>0</v>
      </c>
      <c r="O531" s="74">
        <f>M531/L531*100</f>
        <v>0</v>
      </c>
    </row>
    <row r="532" spans="1:16" ht="12.75" customHeight="1">
      <c r="A532" s="14"/>
      <c r="B532" s="14"/>
      <c r="C532" s="14"/>
      <c r="D532" s="140"/>
      <c r="E532" s="263"/>
      <c r="F532" s="263"/>
      <c r="G532" s="263"/>
      <c r="H532" s="263"/>
      <c r="I532" s="263"/>
      <c r="J532" s="14"/>
      <c r="K532" s="18"/>
      <c r="L532" s="18"/>
      <c r="M532" s="18"/>
      <c r="N532" s="18"/>
      <c r="O532" s="18"/>
      <c r="P532" s="18"/>
    </row>
    <row r="533" spans="1:15" s="36" customFormat="1" ht="12.75" customHeight="1">
      <c r="A533" s="149">
        <v>42</v>
      </c>
      <c r="B533" s="150" t="s">
        <v>2</v>
      </c>
      <c r="C533" s="150"/>
      <c r="D533" s="150"/>
      <c r="E533" s="149" t="s">
        <v>209</v>
      </c>
      <c r="F533" s="149"/>
      <c r="G533" s="149"/>
      <c r="H533" s="149"/>
      <c r="I533" s="149"/>
      <c r="J533" s="151">
        <f>J535+J539</f>
        <v>107442</v>
      </c>
      <c r="K533" s="151">
        <f>K535+K539</f>
        <v>54000</v>
      </c>
      <c r="L533" s="151">
        <f>L535+L539</f>
        <v>54000</v>
      </c>
      <c r="M533" s="151">
        <f>M535+M539</f>
        <v>61867.22</v>
      </c>
      <c r="N533" s="155">
        <f>M533/J533*100</f>
        <v>57.58196980696562</v>
      </c>
      <c r="O533" s="151">
        <f>M533/L533*100</f>
        <v>114.56892592592594</v>
      </c>
    </row>
    <row r="534" spans="3:15" s="36" customFormat="1" ht="12.75" customHeight="1">
      <c r="C534" s="51"/>
      <c r="D534" s="57"/>
      <c r="J534" s="74"/>
      <c r="K534" s="74"/>
      <c r="L534" s="74"/>
      <c r="M534" s="74"/>
      <c r="N534" s="74"/>
      <c r="O534" s="74"/>
    </row>
    <row r="535" spans="1:17" s="122" customFormat="1" ht="12.75" customHeight="1">
      <c r="A535" s="36"/>
      <c r="B535" s="55">
        <v>421</v>
      </c>
      <c r="C535" s="36"/>
      <c r="D535" s="36"/>
      <c r="E535" s="188" t="s">
        <v>72</v>
      </c>
      <c r="F535" s="188"/>
      <c r="G535" s="188"/>
      <c r="H535" s="188"/>
      <c r="I535" s="188"/>
      <c r="J535" s="103">
        <f>SUM(J536+J537)</f>
        <v>24699</v>
      </c>
      <c r="K535" s="103">
        <f>SUM(K536+K537)</f>
        <v>14000</v>
      </c>
      <c r="L535" s="103">
        <f>SUM(L536+L537)</f>
        <v>14000</v>
      </c>
      <c r="M535" s="103">
        <f>SUM(M536+M537)</f>
        <v>18956.88</v>
      </c>
      <c r="N535" s="43">
        <f>M535/J535*100</f>
        <v>76.75160937689786</v>
      </c>
      <c r="O535" s="103">
        <f>M535/L535*100</f>
        <v>135.40628571428573</v>
      </c>
      <c r="Q535" s="36"/>
    </row>
    <row r="536" spans="1:15" s="122" customFormat="1" ht="12.75" customHeight="1">
      <c r="A536" s="36"/>
      <c r="B536" s="55"/>
      <c r="C536" s="51">
        <v>4212</v>
      </c>
      <c r="D536" s="82" t="s">
        <v>48</v>
      </c>
      <c r="E536" s="272" t="s">
        <v>159</v>
      </c>
      <c r="F536" s="272"/>
      <c r="G536" s="272"/>
      <c r="H536" s="272"/>
      <c r="I536" s="272"/>
      <c r="J536" s="74">
        <v>17449</v>
      </c>
      <c r="K536" s="74">
        <v>14000</v>
      </c>
      <c r="L536" s="74">
        <v>14000</v>
      </c>
      <c r="M536" s="74">
        <v>18956.88</v>
      </c>
      <c r="N536" s="45">
        <f>M536/J536*100</f>
        <v>108.64164135480543</v>
      </c>
      <c r="O536" s="74">
        <f>M536/L536*100</f>
        <v>135.40628571428573</v>
      </c>
    </row>
    <row r="537" spans="1:15" s="122" customFormat="1" ht="12.75" customHeight="1">
      <c r="A537" s="36"/>
      <c r="B537" s="36"/>
      <c r="C537" s="51">
        <v>4214</v>
      </c>
      <c r="D537" s="82" t="s">
        <v>48</v>
      </c>
      <c r="E537" s="186" t="s">
        <v>403</v>
      </c>
      <c r="F537" s="186"/>
      <c r="G537" s="186"/>
      <c r="H537" s="186"/>
      <c r="I537" s="186"/>
      <c r="J537" s="74">
        <v>7250</v>
      </c>
      <c r="K537" s="74">
        <v>0</v>
      </c>
      <c r="L537" s="74">
        <v>0</v>
      </c>
      <c r="M537" s="74">
        <v>0</v>
      </c>
      <c r="N537" s="45">
        <f>M537/J537*100</f>
        <v>0</v>
      </c>
      <c r="O537" s="74">
        <v>0</v>
      </c>
    </row>
    <row r="538" spans="3:15" s="122" customFormat="1" ht="12.75" customHeight="1">
      <c r="C538" s="130"/>
      <c r="E538" s="130"/>
      <c r="F538" s="130"/>
      <c r="G538" s="130"/>
      <c r="H538" s="130"/>
      <c r="I538" s="130"/>
      <c r="J538" s="123"/>
      <c r="K538" s="123"/>
      <c r="L538" s="123"/>
      <c r="M538" s="123"/>
      <c r="N538" s="123"/>
      <c r="O538" s="123"/>
    </row>
    <row r="539" spans="2:15" s="36" customFormat="1" ht="12.75" customHeight="1">
      <c r="B539" s="55">
        <v>422</v>
      </c>
      <c r="E539" s="188" t="s">
        <v>12</v>
      </c>
      <c r="F539" s="188"/>
      <c r="G539" s="188"/>
      <c r="H539" s="188"/>
      <c r="I539" s="188"/>
      <c r="J539" s="103">
        <f>SUM(J540+J542+J541+J543)</f>
        <v>82743</v>
      </c>
      <c r="K539" s="103">
        <f>SUM(K540+K542+K541+K543)</f>
        <v>40000</v>
      </c>
      <c r="L539" s="103">
        <f>SUM(L540+L542+L541+L543)</f>
        <v>40000</v>
      </c>
      <c r="M539" s="103">
        <f>SUM(M540+M542+M541+M543)</f>
        <v>42910.34</v>
      </c>
      <c r="N539" s="43">
        <f>M539/J539*100</f>
        <v>51.859782700651415</v>
      </c>
      <c r="O539" s="103">
        <f>M539/L539*100</f>
        <v>107.27584999999999</v>
      </c>
    </row>
    <row r="540" spans="2:15" s="36" customFormat="1" ht="12.75" customHeight="1">
      <c r="B540" s="55"/>
      <c r="C540" s="51">
        <v>4221</v>
      </c>
      <c r="D540" s="82" t="s">
        <v>48</v>
      </c>
      <c r="E540" s="186" t="s">
        <v>404</v>
      </c>
      <c r="F540" s="186"/>
      <c r="G540" s="186"/>
      <c r="H540" s="186"/>
      <c r="I540" s="186"/>
      <c r="J540" s="74">
        <v>13348.75</v>
      </c>
      <c r="K540" s="74">
        <v>10000</v>
      </c>
      <c r="L540" s="74">
        <v>10000</v>
      </c>
      <c r="M540" s="74">
        <v>9102.15</v>
      </c>
      <c r="N540" s="45">
        <f>M540/J540*100</f>
        <v>68.18728345350688</v>
      </c>
      <c r="O540" s="74">
        <f>M540/L540*100</f>
        <v>91.0215</v>
      </c>
    </row>
    <row r="541" spans="2:15" s="36" customFormat="1" ht="12.75" customHeight="1">
      <c r="B541" s="55"/>
      <c r="C541" s="51">
        <v>4222</v>
      </c>
      <c r="D541" s="82" t="s">
        <v>48</v>
      </c>
      <c r="E541" s="186" t="s">
        <v>409</v>
      </c>
      <c r="F541" s="186"/>
      <c r="G541" s="186"/>
      <c r="H541" s="186"/>
      <c r="I541" s="186"/>
      <c r="J541" s="74">
        <v>0</v>
      </c>
      <c r="K541" s="74">
        <v>10000</v>
      </c>
      <c r="L541" s="74">
        <v>10000</v>
      </c>
      <c r="M541" s="74">
        <v>7815.9</v>
      </c>
      <c r="N541" s="48">
        <v>0</v>
      </c>
      <c r="O541" s="74">
        <f>M541/L541*100</f>
        <v>78.159</v>
      </c>
    </row>
    <row r="542" spans="2:15" s="36" customFormat="1" ht="12.75" customHeight="1">
      <c r="B542" s="55"/>
      <c r="C542" s="51">
        <v>4223</v>
      </c>
      <c r="D542" s="82" t="s">
        <v>48</v>
      </c>
      <c r="E542" s="186" t="s">
        <v>405</v>
      </c>
      <c r="F542" s="186"/>
      <c r="G542" s="186"/>
      <c r="H542" s="186"/>
      <c r="I542" s="186"/>
      <c r="J542" s="74">
        <v>5950</v>
      </c>
      <c r="K542" s="74">
        <v>0</v>
      </c>
      <c r="L542" s="74">
        <v>0</v>
      </c>
      <c r="M542" s="74">
        <v>0</v>
      </c>
      <c r="N542" s="45">
        <f>M542/J542*100</f>
        <v>0</v>
      </c>
      <c r="O542" s="74">
        <v>0</v>
      </c>
    </row>
    <row r="543" spans="3:15" s="36" customFormat="1" ht="12.75" customHeight="1">
      <c r="C543" s="51">
        <v>4227</v>
      </c>
      <c r="D543" s="82" t="s">
        <v>48</v>
      </c>
      <c r="E543" s="186" t="s">
        <v>26</v>
      </c>
      <c r="F543" s="186"/>
      <c r="G543" s="186"/>
      <c r="H543" s="186"/>
      <c r="I543" s="186"/>
      <c r="J543" s="74">
        <v>63444.25</v>
      </c>
      <c r="K543" s="74">
        <v>20000</v>
      </c>
      <c r="L543" s="74">
        <v>20000</v>
      </c>
      <c r="M543" s="74">
        <v>25992.29</v>
      </c>
      <c r="N543" s="45">
        <f>M543/J543*100</f>
        <v>40.96870874823172</v>
      </c>
      <c r="O543" s="74">
        <f>M543/L543*100</f>
        <v>129.96145</v>
      </c>
    </row>
    <row r="544" spans="3:16" s="131" customFormat="1" ht="12" customHeight="1">
      <c r="C544" s="141"/>
      <c r="D544" s="142"/>
      <c r="E544" s="141"/>
      <c r="F544" s="141"/>
      <c r="G544" s="141"/>
      <c r="H544" s="141"/>
      <c r="I544" s="141"/>
      <c r="J544" s="135"/>
      <c r="K544" s="135"/>
      <c r="L544" s="135"/>
      <c r="M544" s="135"/>
      <c r="N544" s="135"/>
      <c r="O544" s="135"/>
      <c r="P544" s="135"/>
    </row>
    <row r="545" spans="1:17" s="36" customFormat="1" ht="12" customHeight="1">
      <c r="A545" s="65"/>
      <c r="B545" s="232" t="s">
        <v>51</v>
      </c>
      <c r="C545" s="233"/>
      <c r="D545" s="233"/>
      <c r="E545" s="68" t="s">
        <v>250</v>
      </c>
      <c r="F545" s="204" t="s">
        <v>79</v>
      </c>
      <c r="G545" s="204"/>
      <c r="H545" s="204"/>
      <c r="I545" s="204"/>
      <c r="J545" s="107">
        <f>J546</f>
        <v>172595.98</v>
      </c>
      <c r="K545" s="107">
        <f>K546</f>
        <v>220000</v>
      </c>
      <c r="L545" s="107">
        <f>L546</f>
        <v>220000</v>
      </c>
      <c r="M545" s="107">
        <f>M546</f>
        <v>198825.74</v>
      </c>
      <c r="N545" s="43">
        <f>M545/J545*100</f>
        <v>115.19720215963314</v>
      </c>
      <c r="O545" s="43">
        <f>M545/L545*100</f>
        <v>90.37533636363636</v>
      </c>
      <c r="P545" s="74"/>
      <c r="Q545" s="54"/>
    </row>
    <row r="546" spans="1:17" s="36" customFormat="1" ht="12" customHeight="1">
      <c r="A546" s="61"/>
      <c r="B546" s="195" t="s">
        <v>52</v>
      </c>
      <c r="C546" s="196"/>
      <c r="D546" s="196"/>
      <c r="E546" s="70" t="s">
        <v>251</v>
      </c>
      <c r="F546" s="187" t="s">
        <v>80</v>
      </c>
      <c r="G546" s="187"/>
      <c r="H546" s="187"/>
      <c r="I546" s="187"/>
      <c r="J546" s="79">
        <f>J548</f>
        <v>172595.98</v>
      </c>
      <c r="K546" s="79">
        <f>K548</f>
        <v>220000</v>
      </c>
      <c r="L546" s="79">
        <f>L548</f>
        <v>220000</v>
      </c>
      <c r="M546" s="79">
        <f>M548</f>
        <v>198825.74</v>
      </c>
      <c r="N546" s="45">
        <f>M546/J546*100</f>
        <v>115.19720215963314</v>
      </c>
      <c r="O546" s="45">
        <f>M546/L546*100</f>
        <v>90.37533636363636</v>
      </c>
      <c r="P546" s="74"/>
      <c r="Q546" s="54"/>
    </row>
    <row r="547" spans="1:17" s="36" customFormat="1" ht="12" customHeight="1">
      <c r="A547" s="61"/>
      <c r="B547" s="195" t="s">
        <v>53</v>
      </c>
      <c r="C547" s="196"/>
      <c r="D547" s="60"/>
      <c r="E547" s="201" t="s">
        <v>85</v>
      </c>
      <c r="F547" s="201"/>
      <c r="G547" s="201"/>
      <c r="H547" s="201"/>
      <c r="I547" s="201"/>
      <c r="J547" s="79"/>
      <c r="K547" s="79"/>
      <c r="L547" s="79"/>
      <c r="M547" s="79"/>
      <c r="N547" s="79"/>
      <c r="O547" s="79"/>
      <c r="P547" s="74"/>
      <c r="Q547" s="54"/>
    </row>
    <row r="548" spans="1:17" s="36" customFormat="1" ht="12" customHeight="1">
      <c r="A548" s="194">
        <v>37</v>
      </c>
      <c r="B548" s="154"/>
      <c r="C548" s="154"/>
      <c r="D548" s="154"/>
      <c r="E548" s="203" t="s">
        <v>187</v>
      </c>
      <c r="F548" s="203"/>
      <c r="G548" s="203"/>
      <c r="H548" s="203"/>
      <c r="I548" s="203"/>
      <c r="J548" s="202">
        <f>J551</f>
        <v>172595.98</v>
      </c>
      <c r="K548" s="202">
        <f>K551</f>
        <v>220000</v>
      </c>
      <c r="L548" s="202">
        <f>L551</f>
        <v>220000</v>
      </c>
      <c r="M548" s="202">
        <f>M551</f>
        <v>198825.74</v>
      </c>
      <c r="N548" s="202">
        <f>M548/J548*100</f>
        <v>115.19720215963314</v>
      </c>
      <c r="O548" s="202">
        <f>M548/L548*100</f>
        <v>90.37533636363636</v>
      </c>
      <c r="P548" s="74"/>
      <c r="Q548" s="54"/>
    </row>
    <row r="549" spans="1:17" s="36" customFormat="1" ht="12" customHeight="1">
      <c r="A549" s="194"/>
      <c r="B549" s="154"/>
      <c r="C549" s="154"/>
      <c r="D549" s="154"/>
      <c r="E549" s="203"/>
      <c r="F549" s="203"/>
      <c r="G549" s="203"/>
      <c r="H549" s="203"/>
      <c r="I549" s="203"/>
      <c r="J549" s="202"/>
      <c r="K549" s="202"/>
      <c r="L549" s="202"/>
      <c r="M549" s="202"/>
      <c r="N549" s="202"/>
      <c r="O549" s="202"/>
      <c r="P549" s="74"/>
      <c r="Q549" s="54"/>
    </row>
    <row r="550" spans="1:17" s="36" customFormat="1" ht="12" customHeight="1">
      <c r="A550" s="41"/>
      <c r="B550" s="40"/>
      <c r="C550" s="40"/>
      <c r="D550" s="40"/>
      <c r="E550" s="193"/>
      <c r="F550" s="193"/>
      <c r="G550" s="193"/>
      <c r="H550" s="193"/>
      <c r="I550" s="193"/>
      <c r="J550" s="43"/>
      <c r="K550" s="43"/>
      <c r="L550" s="43"/>
      <c r="M550" s="43"/>
      <c r="N550" s="43"/>
      <c r="O550" s="43"/>
      <c r="P550" s="74"/>
      <c r="Q550" s="54"/>
    </row>
    <row r="551" spans="1:17" s="36" customFormat="1" ht="12" customHeight="1">
      <c r="A551" s="61"/>
      <c r="B551" s="71">
        <v>372</v>
      </c>
      <c r="C551" s="61"/>
      <c r="D551" s="61"/>
      <c r="E551" s="192" t="s">
        <v>339</v>
      </c>
      <c r="F551" s="192"/>
      <c r="G551" s="192"/>
      <c r="H551" s="192"/>
      <c r="I551" s="192"/>
      <c r="J551" s="72">
        <f>SUM(J552+J557)</f>
        <v>172595.98</v>
      </c>
      <c r="K551" s="72">
        <f>SUM(K552+K557)</f>
        <v>220000</v>
      </c>
      <c r="L551" s="72">
        <f>SUM(L552+L557)</f>
        <v>220000</v>
      </c>
      <c r="M551" s="72">
        <f>SUM(M552+M557)</f>
        <v>198825.74</v>
      </c>
      <c r="N551" s="43">
        <f>M551/J551*100</f>
        <v>115.19720215963314</v>
      </c>
      <c r="O551" s="43">
        <f>M551/L551*100</f>
        <v>90.37533636363636</v>
      </c>
      <c r="P551" s="74"/>
      <c r="Q551" s="54"/>
    </row>
    <row r="552" spans="1:17" s="36" customFormat="1" ht="12" customHeight="1">
      <c r="A552" s="61"/>
      <c r="B552" s="71"/>
      <c r="C552" s="69">
        <v>3721</v>
      </c>
      <c r="D552" s="71"/>
      <c r="E552" s="204" t="s">
        <v>96</v>
      </c>
      <c r="F552" s="204"/>
      <c r="G552" s="204"/>
      <c r="H552" s="204"/>
      <c r="I552" s="204"/>
      <c r="J552" s="107">
        <f>SUM(J553:J555)</f>
        <v>161787.5</v>
      </c>
      <c r="K552" s="107">
        <f>SUM(K553:K555)</f>
        <v>200000</v>
      </c>
      <c r="L552" s="107">
        <f>SUM(L553:L555)</f>
        <v>200000</v>
      </c>
      <c r="M552" s="107">
        <f>SUM(M553:M555)</f>
        <v>181950</v>
      </c>
      <c r="N552" s="43">
        <f>M552/J552*100</f>
        <v>112.4623348528162</v>
      </c>
      <c r="O552" s="43">
        <f>M552/L552*100</f>
        <v>90.975</v>
      </c>
      <c r="P552" s="74"/>
      <c r="Q552" s="54"/>
    </row>
    <row r="553" spans="2:17" s="36" customFormat="1" ht="12" customHeight="1">
      <c r="B553" s="58"/>
      <c r="C553" s="51">
        <v>3721</v>
      </c>
      <c r="D553" s="143" t="s">
        <v>357</v>
      </c>
      <c r="E553" s="186" t="s">
        <v>317</v>
      </c>
      <c r="F553" s="186"/>
      <c r="G553" s="186"/>
      <c r="H553" s="186"/>
      <c r="I553" s="186"/>
      <c r="J553" s="48">
        <v>25587.5</v>
      </c>
      <c r="K553" s="74">
        <v>50000</v>
      </c>
      <c r="L553" s="74">
        <v>50000</v>
      </c>
      <c r="M553" s="48">
        <v>33550</v>
      </c>
      <c r="N553" s="48">
        <f>M553/J553*100</f>
        <v>131.11871030776746</v>
      </c>
      <c r="O553" s="48">
        <f>M553/L553*100</f>
        <v>67.10000000000001</v>
      </c>
      <c r="P553" s="74"/>
      <c r="Q553" s="54"/>
    </row>
    <row r="554" spans="2:17" s="36" customFormat="1" ht="12" customHeight="1">
      <c r="B554" s="58"/>
      <c r="C554" s="51">
        <v>3721</v>
      </c>
      <c r="D554" s="82" t="s">
        <v>354</v>
      </c>
      <c r="E554" s="186" t="s">
        <v>155</v>
      </c>
      <c r="F554" s="186"/>
      <c r="G554" s="186"/>
      <c r="H554" s="186"/>
      <c r="I554" s="186"/>
      <c r="J554" s="48">
        <v>42000</v>
      </c>
      <c r="K554" s="74">
        <v>60000</v>
      </c>
      <c r="L554" s="74">
        <v>60000</v>
      </c>
      <c r="M554" s="48">
        <v>59000</v>
      </c>
      <c r="N554" s="48">
        <f>M554/J554*100</f>
        <v>140.47619047619045</v>
      </c>
      <c r="O554" s="48">
        <f>M554/L554*100</f>
        <v>98.33333333333333</v>
      </c>
      <c r="P554" s="74"/>
      <c r="Q554" s="54"/>
    </row>
    <row r="555" spans="1:17" s="36" customFormat="1" ht="12" customHeight="1">
      <c r="A555" s="61"/>
      <c r="B555" s="71"/>
      <c r="C555" s="64">
        <v>3721</v>
      </c>
      <c r="D555" s="73" t="s">
        <v>153</v>
      </c>
      <c r="E555" s="187" t="s">
        <v>154</v>
      </c>
      <c r="F555" s="187"/>
      <c r="G555" s="187"/>
      <c r="H555" s="187"/>
      <c r="I555" s="187"/>
      <c r="J555" s="45">
        <v>94200</v>
      </c>
      <c r="K555" s="79">
        <v>90000</v>
      </c>
      <c r="L555" s="79">
        <v>90000</v>
      </c>
      <c r="M555" s="45">
        <v>89400</v>
      </c>
      <c r="N555" s="45">
        <f>M555/J555*100</f>
        <v>94.90445859872611</v>
      </c>
      <c r="O555" s="45">
        <f>M555/L555*100</f>
        <v>99.33333333333333</v>
      </c>
      <c r="P555" s="74"/>
      <c r="Q555" s="54"/>
    </row>
    <row r="556" spans="1:17" s="36" customFormat="1" ht="12" customHeight="1">
      <c r="A556" s="61"/>
      <c r="B556" s="71"/>
      <c r="C556" s="64"/>
      <c r="D556" s="73"/>
      <c r="E556" s="187"/>
      <c r="F556" s="187"/>
      <c r="G556" s="187"/>
      <c r="H556" s="187"/>
      <c r="I556" s="187"/>
      <c r="J556" s="79"/>
      <c r="K556" s="79"/>
      <c r="L556" s="79"/>
      <c r="M556" s="45"/>
      <c r="N556" s="79"/>
      <c r="O556" s="79"/>
      <c r="P556" s="74"/>
      <c r="Q556" s="54"/>
    </row>
    <row r="557" spans="1:17" s="36" customFormat="1" ht="12" customHeight="1">
      <c r="A557" s="61"/>
      <c r="B557" s="71"/>
      <c r="C557" s="69">
        <v>3722</v>
      </c>
      <c r="D557" s="83"/>
      <c r="E557" s="204" t="s">
        <v>340</v>
      </c>
      <c r="F557" s="204"/>
      <c r="G557" s="204"/>
      <c r="H557" s="204"/>
      <c r="I557" s="204"/>
      <c r="J557" s="107">
        <f>SUM(J558+J559)</f>
        <v>10808.48</v>
      </c>
      <c r="K557" s="107">
        <f>SUM(K558+K559)</f>
        <v>20000</v>
      </c>
      <c r="L557" s="107">
        <f>SUM(L558+L559)</f>
        <v>20000</v>
      </c>
      <c r="M557" s="107">
        <f>SUM(M558+M559)</f>
        <v>16875.739999999998</v>
      </c>
      <c r="N557" s="43">
        <f>M557/J557*100</f>
        <v>156.13425754592689</v>
      </c>
      <c r="O557" s="43">
        <f>M557/L557*100</f>
        <v>84.37869999999998</v>
      </c>
      <c r="P557" s="74"/>
      <c r="Q557" s="54"/>
    </row>
    <row r="558" spans="1:17" s="36" customFormat="1" ht="12" customHeight="1">
      <c r="A558" s="61"/>
      <c r="B558" s="61"/>
      <c r="C558" s="64">
        <v>3722</v>
      </c>
      <c r="D558" s="73" t="s">
        <v>48</v>
      </c>
      <c r="E558" s="187" t="s">
        <v>341</v>
      </c>
      <c r="F558" s="187"/>
      <c r="G558" s="187"/>
      <c r="H558" s="187"/>
      <c r="I558" s="187"/>
      <c r="J558" s="48">
        <v>6500</v>
      </c>
      <c r="K558" s="74">
        <v>10000</v>
      </c>
      <c r="L558" s="74">
        <v>10000</v>
      </c>
      <c r="M558" s="48">
        <v>8000</v>
      </c>
      <c r="N558" s="45">
        <f>M558/J558*100</f>
        <v>123.07692307692308</v>
      </c>
      <c r="O558" s="45">
        <f>M558/L558*100</f>
        <v>80</v>
      </c>
      <c r="P558" s="74"/>
      <c r="Q558" s="54"/>
    </row>
    <row r="559" spans="2:17" s="36" customFormat="1" ht="12" customHeight="1">
      <c r="B559" s="61"/>
      <c r="C559" s="64">
        <v>3722</v>
      </c>
      <c r="D559" s="73" t="s">
        <v>49</v>
      </c>
      <c r="E559" s="187" t="s">
        <v>156</v>
      </c>
      <c r="F559" s="187"/>
      <c r="G559" s="187"/>
      <c r="H559" s="187"/>
      <c r="I559" s="187"/>
      <c r="J559" s="48">
        <v>4308.48</v>
      </c>
      <c r="K559" s="74">
        <v>10000</v>
      </c>
      <c r="L559" s="74">
        <v>10000</v>
      </c>
      <c r="M559" s="48">
        <v>8875.74</v>
      </c>
      <c r="N559" s="45">
        <f>M559/J559*100</f>
        <v>206.00629456327985</v>
      </c>
      <c r="O559" s="45">
        <f>M559/L559*100</f>
        <v>88.7574</v>
      </c>
      <c r="P559" s="74"/>
      <c r="Q559" s="54"/>
    </row>
    <row r="560" spans="2:17" s="36" customFormat="1" ht="12" customHeight="1">
      <c r="B560" s="61"/>
      <c r="C560" s="64"/>
      <c r="D560" s="73"/>
      <c r="E560" s="187"/>
      <c r="F560" s="187"/>
      <c r="G560" s="187"/>
      <c r="H560" s="187"/>
      <c r="I560" s="187"/>
      <c r="J560" s="74"/>
      <c r="K560" s="74"/>
      <c r="L560" s="74"/>
      <c r="M560" s="48"/>
      <c r="N560" s="74"/>
      <c r="O560" s="74"/>
      <c r="P560" s="74"/>
      <c r="Q560" s="54"/>
    </row>
    <row r="561" spans="1:17" s="36" customFormat="1" ht="12" customHeight="1">
      <c r="A561" s="71"/>
      <c r="B561" s="195" t="s">
        <v>51</v>
      </c>
      <c r="C561" s="214"/>
      <c r="D561" s="214"/>
      <c r="E561" s="90" t="s">
        <v>366</v>
      </c>
      <c r="F561" s="192" t="s">
        <v>81</v>
      </c>
      <c r="G561" s="192"/>
      <c r="H561" s="192"/>
      <c r="I561" s="192"/>
      <c r="J561" s="72">
        <f>J562</f>
        <v>36228.1</v>
      </c>
      <c r="K561" s="72">
        <f>K562</f>
        <v>18000</v>
      </c>
      <c r="L561" s="72">
        <f>L562</f>
        <v>18000</v>
      </c>
      <c r="M561" s="72">
        <f>M562</f>
        <v>20717</v>
      </c>
      <c r="N561" s="43">
        <f>M561/J561*100</f>
        <v>57.18489239016124</v>
      </c>
      <c r="O561" s="43">
        <f>M561/L561*100</f>
        <v>115.09444444444445</v>
      </c>
      <c r="P561" s="74"/>
      <c r="Q561" s="54"/>
    </row>
    <row r="562" spans="1:17" s="36" customFormat="1" ht="12" customHeight="1">
      <c r="A562" s="61"/>
      <c r="B562" s="195" t="s">
        <v>52</v>
      </c>
      <c r="C562" s="196"/>
      <c r="D562" s="196"/>
      <c r="E562" s="70" t="s">
        <v>367</v>
      </c>
      <c r="F562" s="187" t="s">
        <v>82</v>
      </c>
      <c r="G562" s="187"/>
      <c r="H562" s="187"/>
      <c r="I562" s="187"/>
      <c r="J562" s="79">
        <f>J564</f>
        <v>36228.1</v>
      </c>
      <c r="K562" s="79">
        <f>K564</f>
        <v>18000</v>
      </c>
      <c r="L562" s="79">
        <f>L564</f>
        <v>18000</v>
      </c>
      <c r="M562" s="79">
        <f>M564</f>
        <v>20717</v>
      </c>
      <c r="N562" s="45">
        <f>M562/J562*100</f>
        <v>57.18489239016124</v>
      </c>
      <c r="O562" s="45">
        <f>M562/L562*100</f>
        <v>115.09444444444445</v>
      </c>
      <c r="P562" s="74"/>
      <c r="Q562" s="54"/>
    </row>
    <row r="563" spans="1:17" s="36" customFormat="1" ht="12" customHeight="1">
      <c r="A563" s="61"/>
      <c r="B563" s="195" t="s">
        <v>53</v>
      </c>
      <c r="C563" s="196"/>
      <c r="D563" s="60"/>
      <c r="E563" s="201" t="s">
        <v>85</v>
      </c>
      <c r="F563" s="201"/>
      <c r="G563" s="201"/>
      <c r="H563" s="201"/>
      <c r="I563" s="201"/>
      <c r="J563" s="79"/>
      <c r="K563" s="79"/>
      <c r="L563" s="79"/>
      <c r="M563" s="79"/>
      <c r="N563" s="79"/>
      <c r="O563" s="79"/>
      <c r="P563" s="74"/>
      <c r="Q563" s="54"/>
    </row>
    <row r="564" spans="1:17" s="36" customFormat="1" ht="12" customHeight="1">
      <c r="A564" s="153">
        <v>32</v>
      </c>
      <c r="B564" s="153"/>
      <c r="C564" s="154"/>
      <c r="D564" s="154"/>
      <c r="E564" s="197" t="s">
        <v>296</v>
      </c>
      <c r="F564" s="197"/>
      <c r="G564" s="197"/>
      <c r="H564" s="197"/>
      <c r="I564" s="197"/>
      <c r="J564" s="155">
        <f>J566</f>
        <v>36228.1</v>
      </c>
      <c r="K564" s="155">
        <f>K566</f>
        <v>18000</v>
      </c>
      <c r="L564" s="155">
        <f>L566</f>
        <v>18000</v>
      </c>
      <c r="M564" s="155">
        <f>M566</f>
        <v>20717</v>
      </c>
      <c r="N564" s="155">
        <f>M564/J564*100</f>
        <v>57.18489239016124</v>
      </c>
      <c r="O564" s="146">
        <f>M564/L564*100</f>
        <v>115.09444444444445</v>
      </c>
      <c r="P564" s="74"/>
      <c r="Q564" s="54"/>
    </row>
    <row r="565" spans="1:17" s="36" customFormat="1" ht="12" customHeight="1">
      <c r="A565" s="61"/>
      <c r="B565" s="63"/>
      <c r="C565" s="60"/>
      <c r="D565" s="60"/>
      <c r="E565" s="200"/>
      <c r="F565" s="200"/>
      <c r="G565" s="200"/>
      <c r="H565" s="200"/>
      <c r="I565" s="200"/>
      <c r="J565" s="79"/>
      <c r="K565" s="79"/>
      <c r="L565" s="79"/>
      <c r="M565" s="79"/>
      <c r="N565" s="79"/>
      <c r="O565" s="79"/>
      <c r="P565" s="74"/>
      <c r="Q565" s="54"/>
    </row>
    <row r="566" spans="1:17" s="36" customFormat="1" ht="12" customHeight="1">
      <c r="A566" s="61"/>
      <c r="B566" s="63">
        <v>323</v>
      </c>
      <c r="C566" s="60"/>
      <c r="D566" s="60"/>
      <c r="E566" s="210" t="s">
        <v>24</v>
      </c>
      <c r="F566" s="210"/>
      <c r="G566" s="210"/>
      <c r="H566" s="210"/>
      <c r="I566" s="210"/>
      <c r="J566" s="72">
        <f>J567</f>
        <v>36228.1</v>
      </c>
      <c r="K566" s="72">
        <f>K567</f>
        <v>18000</v>
      </c>
      <c r="L566" s="72">
        <f>L567</f>
        <v>18000</v>
      </c>
      <c r="M566" s="72">
        <f>M567</f>
        <v>20717</v>
      </c>
      <c r="N566" s="43">
        <f>M566/J566*100</f>
        <v>57.18489239016124</v>
      </c>
      <c r="O566" s="43">
        <f>M566/L566*100</f>
        <v>115.09444444444445</v>
      </c>
      <c r="P566" s="74"/>
      <c r="Q566" s="54"/>
    </row>
    <row r="567" spans="1:17" s="36" customFormat="1" ht="12" customHeight="1">
      <c r="A567" s="61"/>
      <c r="B567" s="63"/>
      <c r="C567" s="51">
        <v>32362</v>
      </c>
      <c r="D567" s="82" t="s">
        <v>44</v>
      </c>
      <c r="E567" s="200" t="s">
        <v>20</v>
      </c>
      <c r="F567" s="200"/>
      <c r="G567" s="200"/>
      <c r="H567" s="200"/>
      <c r="I567" s="200"/>
      <c r="J567" s="48">
        <v>36228.1</v>
      </c>
      <c r="K567" s="74">
        <v>18000</v>
      </c>
      <c r="L567" s="74">
        <v>18000</v>
      </c>
      <c r="M567" s="48">
        <v>20717</v>
      </c>
      <c r="N567" s="45">
        <f>M567/J567*100</f>
        <v>57.18489239016124</v>
      </c>
      <c r="O567" s="45">
        <f>M567/L567*100</f>
        <v>115.09444444444445</v>
      </c>
      <c r="P567" s="74"/>
      <c r="Q567" s="54"/>
    </row>
    <row r="568" spans="1:17" s="36" customFormat="1" ht="12" customHeight="1">
      <c r="A568" s="61"/>
      <c r="B568" s="63"/>
      <c r="C568" s="60"/>
      <c r="D568" s="60"/>
      <c r="E568" s="200"/>
      <c r="F568" s="200"/>
      <c r="G568" s="200"/>
      <c r="H568" s="200"/>
      <c r="I568" s="200"/>
      <c r="J568" s="120"/>
      <c r="K568" s="120"/>
      <c r="L568" s="120"/>
      <c r="M568" s="120"/>
      <c r="Q568" s="54"/>
    </row>
    <row r="569" spans="1:17" s="36" customFormat="1" ht="12" customHeight="1">
      <c r="A569" s="61"/>
      <c r="B569" s="63"/>
      <c r="C569" s="60"/>
      <c r="D569" s="60"/>
      <c r="E569" s="119"/>
      <c r="F569" s="119"/>
      <c r="G569" s="119"/>
      <c r="H569" s="119"/>
      <c r="I569" s="119"/>
      <c r="J569" s="119"/>
      <c r="K569" s="120"/>
      <c r="L569" s="120"/>
      <c r="M569" s="120"/>
      <c r="Q569" s="54"/>
    </row>
    <row r="570" spans="1:17" ht="12" customHeight="1">
      <c r="A570" s="14"/>
      <c r="B570" s="16"/>
      <c r="C570" s="5"/>
      <c r="D570" s="5"/>
      <c r="E570" s="29"/>
      <c r="F570" s="29"/>
      <c r="G570" s="29"/>
      <c r="H570" s="29"/>
      <c r="I570" s="29"/>
      <c r="J570" s="29"/>
      <c r="K570" s="15"/>
      <c r="L570" s="15"/>
      <c r="M570" s="15"/>
      <c r="Q570" s="125"/>
    </row>
    <row r="571" spans="1:17" ht="17.25" customHeight="1">
      <c r="A571" s="191" t="s">
        <v>358</v>
      </c>
      <c r="B571" s="191"/>
      <c r="C571" s="191"/>
      <c r="D571" s="191"/>
      <c r="E571" s="191"/>
      <c r="F571" s="191"/>
      <c r="G571" s="191"/>
      <c r="H571" s="191"/>
      <c r="I571" s="191"/>
      <c r="J571" s="191"/>
      <c r="K571" s="191"/>
      <c r="L571" s="191"/>
      <c r="M571" s="191"/>
      <c r="N571" s="191"/>
      <c r="O571" s="191"/>
      <c r="Q571" s="125"/>
    </row>
    <row r="572" spans="1:17" ht="12" customHeight="1">
      <c r="A572" s="6"/>
      <c r="B572" s="6"/>
      <c r="C572" s="6"/>
      <c r="D572" s="6"/>
      <c r="E572" s="175"/>
      <c r="F572" s="175"/>
      <c r="G572" s="175"/>
      <c r="H572" s="175"/>
      <c r="I572" s="175"/>
      <c r="J572" s="12"/>
      <c r="K572" s="6"/>
      <c r="L572" s="6"/>
      <c r="M572" s="6"/>
      <c r="Q572" s="125"/>
    </row>
    <row r="573" spans="1:17" ht="12" customHeight="1">
      <c r="A573" s="175" t="s">
        <v>359</v>
      </c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Q573" s="125"/>
    </row>
    <row r="574" spans="1:17" ht="12" customHeight="1">
      <c r="A574" s="5"/>
      <c r="B574" s="5"/>
      <c r="C574" s="5"/>
      <c r="D574" s="5"/>
      <c r="E574" s="175"/>
      <c r="F574" s="175"/>
      <c r="G574" s="175"/>
      <c r="H574" s="175"/>
      <c r="I574" s="175"/>
      <c r="J574" s="12"/>
      <c r="K574" s="5"/>
      <c r="L574" s="5"/>
      <c r="M574" s="5"/>
      <c r="Q574" s="125"/>
    </row>
    <row r="575" spans="1:11" ht="12" customHeight="1">
      <c r="A575" s="185"/>
      <c r="B575" s="185"/>
      <c r="C575" s="185"/>
      <c r="D575" s="185"/>
      <c r="E575" s="185"/>
      <c r="F575" s="185"/>
      <c r="G575" s="185"/>
      <c r="H575" s="185"/>
      <c r="I575" s="185"/>
      <c r="J575" s="185"/>
      <c r="K575" s="185"/>
    </row>
    <row r="576" spans="1:13" ht="12" customHeight="1">
      <c r="A576" s="4"/>
      <c r="B576" s="4"/>
      <c r="C576" s="4"/>
      <c r="D576" s="4"/>
      <c r="E576" s="4"/>
      <c r="F576" s="4"/>
      <c r="G576" s="4"/>
      <c r="H576" s="177"/>
      <c r="I576" s="177"/>
      <c r="J576" s="177"/>
      <c r="K576" s="177"/>
      <c r="L576" s="198" t="s">
        <v>416</v>
      </c>
      <c r="M576" s="198"/>
    </row>
    <row r="577" spans="1:13" ht="12" customHeight="1">
      <c r="A577" s="4"/>
      <c r="B577" s="4"/>
      <c r="C577" s="4"/>
      <c r="D577" s="4"/>
      <c r="E577" s="4"/>
      <c r="F577" s="4"/>
      <c r="G577" s="4"/>
      <c r="H577" s="177"/>
      <c r="I577" s="177"/>
      <c r="J577" s="177"/>
      <c r="K577" s="177"/>
      <c r="L577" s="198" t="s">
        <v>253</v>
      </c>
      <c r="M577" s="198"/>
    </row>
    <row r="578" spans="1:13" ht="12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</sheetData>
  <sheetProtection/>
  <mergeCells count="637">
    <mergeCell ref="E531:I531"/>
    <mergeCell ref="E532:I532"/>
    <mergeCell ref="E541:I541"/>
    <mergeCell ref="E543:I543"/>
    <mergeCell ref="E535:I535"/>
    <mergeCell ref="E536:I536"/>
    <mergeCell ref="E537:I537"/>
    <mergeCell ref="E539:I539"/>
    <mergeCell ref="E540:I540"/>
    <mergeCell ref="E542:I542"/>
    <mergeCell ref="E524:I524"/>
    <mergeCell ref="E525:I525"/>
    <mergeCell ref="E526:I526"/>
    <mergeCell ref="E527:I527"/>
    <mergeCell ref="E528:I528"/>
    <mergeCell ref="E529:I529"/>
    <mergeCell ref="E517:I517"/>
    <mergeCell ref="E518:I518"/>
    <mergeCell ref="E519:I519"/>
    <mergeCell ref="E520:I520"/>
    <mergeCell ref="E521:I521"/>
    <mergeCell ref="E523:I523"/>
    <mergeCell ref="E522:I522"/>
    <mergeCell ref="E510:I510"/>
    <mergeCell ref="E512:I512"/>
    <mergeCell ref="E514:I514"/>
    <mergeCell ref="E515:I515"/>
    <mergeCell ref="E516:I516"/>
    <mergeCell ref="E513:I513"/>
    <mergeCell ref="E504:I504"/>
    <mergeCell ref="E505:I505"/>
    <mergeCell ref="E506:I506"/>
    <mergeCell ref="E507:I507"/>
    <mergeCell ref="E508:I508"/>
    <mergeCell ref="E509:I509"/>
    <mergeCell ref="E498:I498"/>
    <mergeCell ref="E499:I499"/>
    <mergeCell ref="E500:I500"/>
    <mergeCell ref="E501:I501"/>
    <mergeCell ref="E502:I502"/>
    <mergeCell ref="E503:I503"/>
    <mergeCell ref="E492:I492"/>
    <mergeCell ref="E493:I493"/>
    <mergeCell ref="E494:I494"/>
    <mergeCell ref="E495:I495"/>
    <mergeCell ref="E496:I496"/>
    <mergeCell ref="E497:I497"/>
    <mergeCell ref="E486:I486"/>
    <mergeCell ref="E487:I487"/>
    <mergeCell ref="E488:I488"/>
    <mergeCell ref="E489:I489"/>
    <mergeCell ref="B490:I490"/>
    <mergeCell ref="B491:I491"/>
    <mergeCell ref="E480:I480"/>
    <mergeCell ref="E481:I481"/>
    <mergeCell ref="E482:I482"/>
    <mergeCell ref="E483:I483"/>
    <mergeCell ref="E484:I484"/>
    <mergeCell ref="E485:I485"/>
    <mergeCell ref="E478:I478"/>
    <mergeCell ref="B472:D472"/>
    <mergeCell ref="E472:I472"/>
    <mergeCell ref="A474:I474"/>
    <mergeCell ref="E475:I475"/>
    <mergeCell ref="E479:I479"/>
    <mergeCell ref="B404:D404"/>
    <mergeCell ref="E293:I293"/>
    <mergeCell ref="E290:I290"/>
    <mergeCell ref="E378:I378"/>
    <mergeCell ref="B477:D477"/>
    <mergeCell ref="F477:I477"/>
    <mergeCell ref="F476:I476"/>
    <mergeCell ref="E400:I400"/>
    <mergeCell ref="B383:D383"/>
    <mergeCell ref="B476:D476"/>
    <mergeCell ref="E268:I268"/>
    <mergeCell ref="E365:I365"/>
    <mergeCell ref="E242:I242"/>
    <mergeCell ref="E227:I227"/>
    <mergeCell ref="E237:I237"/>
    <mergeCell ref="E236:I236"/>
    <mergeCell ref="E352:I352"/>
    <mergeCell ref="F354:I354"/>
    <mergeCell ref="E349:I349"/>
    <mergeCell ref="E335:I335"/>
    <mergeCell ref="B203:D203"/>
    <mergeCell ref="B215:D215"/>
    <mergeCell ref="E219:I219"/>
    <mergeCell ref="E218:I218"/>
    <mergeCell ref="E222:I222"/>
    <mergeCell ref="E210:I210"/>
    <mergeCell ref="E209:I209"/>
    <mergeCell ref="E208:I208"/>
    <mergeCell ref="B212:H212"/>
    <mergeCell ref="F216:I216"/>
    <mergeCell ref="B200:I200"/>
    <mergeCell ref="E197:I197"/>
    <mergeCell ref="E191:I191"/>
    <mergeCell ref="E170:I170"/>
    <mergeCell ref="E173:I173"/>
    <mergeCell ref="E211:I211"/>
    <mergeCell ref="F204:I204"/>
    <mergeCell ref="E176:I176"/>
    <mergeCell ref="E202:I202"/>
    <mergeCell ref="E188:I188"/>
    <mergeCell ref="O45:O46"/>
    <mergeCell ref="N145:N146"/>
    <mergeCell ref="O145:O146"/>
    <mergeCell ref="E185:I185"/>
    <mergeCell ref="E190:I190"/>
    <mergeCell ref="E207:I207"/>
    <mergeCell ref="E206:I206"/>
    <mergeCell ref="F205:I205"/>
    <mergeCell ref="E199:I199"/>
    <mergeCell ref="J45:J46"/>
    <mergeCell ref="N548:N549"/>
    <mergeCell ref="O548:O549"/>
    <mergeCell ref="B410:D410"/>
    <mergeCell ref="E442:I442"/>
    <mergeCell ref="B438:D438"/>
    <mergeCell ref="B355:D355"/>
    <mergeCell ref="F380:I380"/>
    <mergeCell ref="B411:D411"/>
    <mergeCell ref="B419:D419"/>
    <mergeCell ref="E413:I413"/>
    <mergeCell ref="J145:J146"/>
    <mergeCell ref="N45:N46"/>
    <mergeCell ref="E203:I203"/>
    <mergeCell ref="E201:I201"/>
    <mergeCell ref="E192:I192"/>
    <mergeCell ref="E181:I181"/>
    <mergeCell ref="D198:I198"/>
    <mergeCell ref="E163:I163"/>
    <mergeCell ref="E164:I164"/>
    <mergeCell ref="E167:I167"/>
    <mergeCell ref="E166:I166"/>
    <mergeCell ref="E165:I165"/>
    <mergeCell ref="A184:O184"/>
    <mergeCell ref="E168:I168"/>
    <mergeCell ref="M145:M146"/>
    <mergeCell ref="L145:L146"/>
    <mergeCell ref="K145:K146"/>
    <mergeCell ref="E149:I149"/>
    <mergeCell ref="E155:I155"/>
    <mergeCell ref="E152:I152"/>
    <mergeCell ref="E162:I162"/>
    <mergeCell ref="E154:I154"/>
    <mergeCell ref="E153:I153"/>
    <mergeCell ref="E160:I160"/>
    <mergeCell ref="E101:I101"/>
    <mergeCell ref="E104:I104"/>
    <mergeCell ref="E139:I139"/>
    <mergeCell ref="E140:I140"/>
    <mergeCell ref="E115:I115"/>
    <mergeCell ref="E121:I121"/>
    <mergeCell ref="E157:I157"/>
    <mergeCell ref="E156:I156"/>
    <mergeCell ref="E158:I158"/>
    <mergeCell ref="E127:I127"/>
    <mergeCell ref="E126:I126"/>
    <mergeCell ref="E132:I132"/>
    <mergeCell ref="E151:I151"/>
    <mergeCell ref="E147:I147"/>
    <mergeCell ref="E145:I146"/>
    <mergeCell ref="E141:I141"/>
    <mergeCell ref="E142:I142"/>
    <mergeCell ref="E143:I143"/>
    <mergeCell ref="E144:I144"/>
    <mergeCell ref="E99:I99"/>
    <mergeCell ref="E97:I97"/>
    <mergeCell ref="E116:I116"/>
    <mergeCell ref="E117:I117"/>
    <mergeCell ref="E114:I114"/>
    <mergeCell ref="E111:I111"/>
    <mergeCell ref="E106:I106"/>
    <mergeCell ref="E108:I108"/>
    <mergeCell ref="E109:I109"/>
    <mergeCell ref="E82:I82"/>
    <mergeCell ref="E85:I85"/>
    <mergeCell ref="E93:I93"/>
    <mergeCell ref="E91:I91"/>
    <mergeCell ref="E84:I84"/>
    <mergeCell ref="E89:I89"/>
    <mergeCell ref="E96:I96"/>
    <mergeCell ref="E107:I107"/>
    <mergeCell ref="E119:I119"/>
    <mergeCell ref="E136:I136"/>
    <mergeCell ref="E122:I122"/>
    <mergeCell ref="E138:I138"/>
    <mergeCell ref="E124:I124"/>
    <mergeCell ref="E118:I118"/>
    <mergeCell ref="E134:I134"/>
    <mergeCell ref="E128:I128"/>
    <mergeCell ref="E133:I133"/>
    <mergeCell ref="E129:I129"/>
    <mergeCell ref="E83:I83"/>
    <mergeCell ref="E71:I71"/>
    <mergeCell ref="E76:I76"/>
    <mergeCell ref="D72:I72"/>
    <mergeCell ref="E78:I78"/>
    <mergeCell ref="A145:A146"/>
    <mergeCell ref="E135:I135"/>
    <mergeCell ref="E131:I131"/>
    <mergeCell ref="E112:I112"/>
    <mergeCell ref="E125:I125"/>
    <mergeCell ref="E37:I37"/>
    <mergeCell ref="E43:I43"/>
    <mergeCell ref="E64:I64"/>
    <mergeCell ref="E74:I74"/>
    <mergeCell ref="E73:I73"/>
    <mergeCell ref="E66:I66"/>
    <mergeCell ref="E65:I65"/>
    <mergeCell ref="E68:I68"/>
    <mergeCell ref="E70:I70"/>
    <mergeCell ref="E41:I41"/>
    <mergeCell ref="E12:I12"/>
    <mergeCell ref="E15:I15"/>
    <mergeCell ref="E20:I20"/>
    <mergeCell ref="E23:I23"/>
    <mergeCell ref="E27:I27"/>
    <mergeCell ref="L45:L46"/>
    <mergeCell ref="K45:K46"/>
    <mergeCell ref="E24:I24"/>
    <mergeCell ref="E40:I40"/>
    <mergeCell ref="E39:I39"/>
    <mergeCell ref="A1:M1"/>
    <mergeCell ref="E3:I3"/>
    <mergeCell ref="A3:D3"/>
    <mergeCell ref="D5:I5"/>
    <mergeCell ref="E6:I6"/>
    <mergeCell ref="E4:I4"/>
    <mergeCell ref="E2:I2"/>
    <mergeCell ref="E7:I7"/>
    <mergeCell ref="E9:I9"/>
    <mergeCell ref="E412:I412"/>
    <mergeCell ref="B430:D430"/>
    <mergeCell ref="B426:I426"/>
    <mergeCell ref="E421:I421"/>
    <mergeCell ref="E420:I420"/>
    <mergeCell ref="F419:I419"/>
    <mergeCell ref="B420:D420"/>
    <mergeCell ref="E415:I415"/>
    <mergeCell ref="H576:K576"/>
    <mergeCell ref="H577:K577"/>
    <mergeCell ref="E557:I557"/>
    <mergeCell ref="E552:I552"/>
    <mergeCell ref="A575:K575"/>
    <mergeCell ref="E566:I566"/>
    <mergeCell ref="E565:I565"/>
    <mergeCell ref="F562:I562"/>
    <mergeCell ref="E560:I560"/>
    <mergeCell ref="B561:D561"/>
    <mergeCell ref="E13:I13"/>
    <mergeCell ref="E90:I90"/>
    <mergeCell ref="E48:I48"/>
    <mergeCell ref="B318:D318"/>
    <mergeCell ref="E414:I414"/>
    <mergeCell ref="E310:I310"/>
    <mergeCell ref="E297:I297"/>
    <mergeCell ref="B312:D312"/>
    <mergeCell ref="B327:D327"/>
    <mergeCell ref="B328:D328"/>
    <mergeCell ref="E26:I26"/>
    <mergeCell ref="E25:I25"/>
    <mergeCell ref="E159:I159"/>
    <mergeCell ref="E22:I22"/>
    <mergeCell ref="E14:I14"/>
    <mergeCell ref="E34:I34"/>
    <mergeCell ref="E42:I42"/>
    <mergeCell ref="E59:I59"/>
    <mergeCell ref="E58:I58"/>
    <mergeCell ref="E21:I21"/>
    <mergeCell ref="E8:I8"/>
    <mergeCell ref="E18:I18"/>
    <mergeCell ref="E17:I17"/>
    <mergeCell ref="E16:I16"/>
    <mergeCell ref="E10:I10"/>
    <mergeCell ref="E31:I31"/>
    <mergeCell ref="E29:I29"/>
    <mergeCell ref="E30:I30"/>
    <mergeCell ref="E11:I11"/>
    <mergeCell ref="E28:I28"/>
    <mergeCell ref="E19:I19"/>
    <mergeCell ref="E33:I33"/>
    <mergeCell ref="E62:I62"/>
    <mergeCell ref="E35:I35"/>
    <mergeCell ref="E32:I32"/>
    <mergeCell ref="E36:I36"/>
    <mergeCell ref="E45:I46"/>
    <mergeCell ref="E54:I54"/>
    <mergeCell ref="E53:I53"/>
    <mergeCell ref="E51:I51"/>
    <mergeCell ref="A45:A46"/>
    <mergeCell ref="E213:I213"/>
    <mergeCell ref="E150:I150"/>
    <mergeCell ref="E171:I171"/>
    <mergeCell ref="E172:I172"/>
    <mergeCell ref="E353:I353"/>
    <mergeCell ref="F217:I217"/>
    <mergeCell ref="E345:I345"/>
    <mergeCell ref="E348:I348"/>
    <mergeCell ref="E52:I52"/>
    <mergeCell ref="B464:D464"/>
    <mergeCell ref="B465:D465"/>
    <mergeCell ref="B232:D232"/>
    <mergeCell ref="B217:D217"/>
    <mergeCell ref="B216:D216"/>
    <mergeCell ref="B301:D301"/>
    <mergeCell ref="B316:D316"/>
    <mergeCell ref="B446:D446"/>
    <mergeCell ref="B338:D338"/>
    <mergeCell ref="B403:D403"/>
    <mergeCell ref="B545:D545"/>
    <mergeCell ref="F545:I545"/>
    <mergeCell ref="E471:I471"/>
    <mergeCell ref="B466:D466"/>
    <mergeCell ref="E468:I468"/>
    <mergeCell ref="B373:D373"/>
    <mergeCell ref="B462:D462"/>
    <mergeCell ref="B447:D447"/>
    <mergeCell ref="B448:D448"/>
    <mergeCell ref="E399:I399"/>
    <mergeCell ref="E187:I187"/>
    <mergeCell ref="E186:I186"/>
    <mergeCell ref="A195:M195"/>
    <mergeCell ref="E177:I177"/>
    <mergeCell ref="E179:I179"/>
    <mergeCell ref="E178:I178"/>
    <mergeCell ref="E220:I220"/>
    <mergeCell ref="E233:I233"/>
    <mergeCell ref="E232:I232"/>
    <mergeCell ref="E226:I226"/>
    <mergeCell ref="E223:I223"/>
    <mergeCell ref="E229:I229"/>
    <mergeCell ref="F231:I231"/>
    <mergeCell ref="E225:I225"/>
    <mergeCell ref="B231:D231"/>
    <mergeCell ref="E123:I123"/>
    <mergeCell ref="E87:I87"/>
    <mergeCell ref="E86:I86"/>
    <mergeCell ref="E103:I103"/>
    <mergeCell ref="E230:I230"/>
    <mergeCell ref="E215:I215"/>
    <mergeCell ref="E137:I137"/>
    <mergeCell ref="E221:I221"/>
    <mergeCell ref="E169:I169"/>
    <mergeCell ref="E105:I105"/>
    <mergeCell ref="E110:I110"/>
    <mergeCell ref="E113:I113"/>
    <mergeCell ref="E228:I228"/>
    <mergeCell ref="E88:I88"/>
    <mergeCell ref="E174:I174"/>
    <mergeCell ref="E175:I175"/>
    <mergeCell ref="E161:I161"/>
    <mergeCell ref="E180:I180"/>
    <mergeCell ref="E120:I120"/>
    <mergeCell ref="B202:D202"/>
    <mergeCell ref="E148:I148"/>
    <mergeCell ref="E194:I194"/>
    <mergeCell ref="E67:I67"/>
    <mergeCell ref="E69:I69"/>
    <mergeCell ref="E95:I95"/>
    <mergeCell ref="E193:I193"/>
    <mergeCell ref="E94:I94"/>
    <mergeCell ref="E92:I92"/>
    <mergeCell ref="E77:I77"/>
    <mergeCell ref="E57:I57"/>
    <mergeCell ref="E56:I56"/>
    <mergeCell ref="E79:I79"/>
    <mergeCell ref="E81:I81"/>
    <mergeCell ref="E80:I80"/>
    <mergeCell ref="E75:I75"/>
    <mergeCell ref="E55:I55"/>
    <mergeCell ref="E296:I296"/>
    <mergeCell ref="E273:I273"/>
    <mergeCell ref="E241:I241"/>
    <mergeCell ref="E38:I38"/>
    <mergeCell ref="E49:I49"/>
    <mergeCell ref="E60:I60"/>
    <mergeCell ref="E50:I50"/>
    <mergeCell ref="E61:I61"/>
    <mergeCell ref="E63:I63"/>
    <mergeCell ref="E47:I47"/>
    <mergeCell ref="E350:I350"/>
    <mergeCell ref="E332:I332"/>
    <mergeCell ref="M45:M46"/>
    <mergeCell ref="E130:I130"/>
    <mergeCell ref="B314:D314"/>
    <mergeCell ref="B214:D214"/>
    <mergeCell ref="E244:I244"/>
    <mergeCell ref="E214:I214"/>
    <mergeCell ref="E100:I100"/>
    <mergeCell ref="B397:D397"/>
    <mergeCell ref="F396:I396"/>
    <mergeCell ref="B390:D390"/>
    <mergeCell ref="E394:I394"/>
    <mergeCell ref="E397:I397"/>
    <mergeCell ref="F370:I370"/>
    <mergeCell ref="E375:I375"/>
    <mergeCell ref="B396:D396"/>
    <mergeCell ref="E374:I374"/>
    <mergeCell ref="E373:I373"/>
    <mergeCell ref="B317:D317"/>
    <mergeCell ref="E235:I235"/>
    <mergeCell ref="E234:I234"/>
    <mergeCell ref="E256:I256"/>
    <mergeCell ref="E239:I239"/>
    <mergeCell ref="E245:I245"/>
    <mergeCell ref="E266:I266"/>
    <mergeCell ref="E251:I251"/>
    <mergeCell ref="E238:I238"/>
    <mergeCell ref="E304:I304"/>
    <mergeCell ref="E305:I305"/>
    <mergeCell ref="E295:I295"/>
    <mergeCell ref="E306:I306"/>
    <mergeCell ref="E313:I313"/>
    <mergeCell ref="E302:I302"/>
    <mergeCell ref="E308:I308"/>
    <mergeCell ref="E309:I309"/>
    <mergeCell ref="F300:I300"/>
    <mergeCell ref="E312:I312"/>
    <mergeCell ref="E307:I307"/>
    <mergeCell ref="B348:D348"/>
    <mergeCell ref="E240:I240"/>
    <mergeCell ref="B354:D354"/>
    <mergeCell ref="B315:D315"/>
    <mergeCell ref="B300:D300"/>
    <mergeCell ref="B337:D337"/>
    <mergeCell ref="E246:I246"/>
    <mergeCell ref="E257:I257"/>
    <mergeCell ref="E351:I351"/>
    <mergeCell ref="E254:I254"/>
    <mergeCell ref="E253:I253"/>
    <mergeCell ref="E252:I252"/>
    <mergeCell ref="E250:I250"/>
    <mergeCell ref="E248:I248"/>
    <mergeCell ref="E247:I247"/>
    <mergeCell ref="E249:I249"/>
    <mergeCell ref="E255:I255"/>
    <mergeCell ref="E288:I288"/>
    <mergeCell ref="E267:I267"/>
    <mergeCell ref="E243:I243"/>
    <mergeCell ref="E262:I262"/>
    <mergeCell ref="E261:I261"/>
    <mergeCell ref="E259:I259"/>
    <mergeCell ref="E258:I258"/>
    <mergeCell ref="E284:I284"/>
    <mergeCell ref="E275:I275"/>
    <mergeCell ref="E272:I272"/>
    <mergeCell ref="E271:I271"/>
    <mergeCell ref="E264:I264"/>
    <mergeCell ref="E311:I311"/>
    <mergeCell ref="E260:I260"/>
    <mergeCell ref="E263:I263"/>
    <mergeCell ref="E286:I286"/>
    <mergeCell ref="E285:I285"/>
    <mergeCell ref="E270:I270"/>
    <mergeCell ref="E301:I301"/>
    <mergeCell ref="E289:I289"/>
    <mergeCell ref="E274:I274"/>
    <mergeCell ref="E282:I282"/>
    <mergeCell ref="E303:I303"/>
    <mergeCell ref="E278:I278"/>
    <mergeCell ref="E277:I277"/>
    <mergeCell ref="E276:I276"/>
    <mergeCell ref="E298:I298"/>
    <mergeCell ref="E280:I280"/>
    <mergeCell ref="E279:I279"/>
    <mergeCell ref="E287:I287"/>
    <mergeCell ref="E281:I281"/>
    <mergeCell ref="E292:I292"/>
    <mergeCell ref="E323:I323"/>
    <mergeCell ref="E328:I328"/>
    <mergeCell ref="F327:I327"/>
    <mergeCell ref="E326:I326"/>
    <mergeCell ref="E324:I324"/>
    <mergeCell ref="E322:I322"/>
    <mergeCell ref="E325:I325"/>
    <mergeCell ref="E314:I314"/>
    <mergeCell ref="E321:I321"/>
    <mergeCell ref="E320:I320"/>
    <mergeCell ref="E319:I319"/>
    <mergeCell ref="F317:I317"/>
    <mergeCell ref="F316:I316"/>
    <mergeCell ref="E318:I318"/>
    <mergeCell ref="E315:I315"/>
    <mergeCell ref="E334:I334"/>
    <mergeCell ref="E331:I331"/>
    <mergeCell ref="E330:I330"/>
    <mergeCell ref="E343:I343"/>
    <mergeCell ref="E333:I333"/>
    <mergeCell ref="E336:I336"/>
    <mergeCell ref="E340:I340"/>
    <mergeCell ref="E339:I339"/>
    <mergeCell ref="F337:I337"/>
    <mergeCell ref="E329:I329"/>
    <mergeCell ref="E342:I342"/>
    <mergeCell ref="E344:I344"/>
    <mergeCell ref="E341:I341"/>
    <mergeCell ref="E338:I338"/>
    <mergeCell ref="E362:I362"/>
    <mergeCell ref="E361:I361"/>
    <mergeCell ref="F347:I347"/>
    <mergeCell ref="E346:I346"/>
    <mergeCell ref="E356:I356"/>
    <mergeCell ref="F372:I372"/>
    <mergeCell ref="E357:I357"/>
    <mergeCell ref="E358:I358"/>
    <mergeCell ref="E369:I369"/>
    <mergeCell ref="E367:I367"/>
    <mergeCell ref="E366:I366"/>
    <mergeCell ref="E355:I355"/>
    <mergeCell ref="E363:I363"/>
    <mergeCell ref="E360:I360"/>
    <mergeCell ref="E359:I359"/>
    <mergeCell ref="E364:I364"/>
    <mergeCell ref="E386:I386"/>
    <mergeCell ref="E385:I385"/>
    <mergeCell ref="E384:I384"/>
    <mergeCell ref="E377:I377"/>
    <mergeCell ref="E371:I371"/>
    <mergeCell ref="E387:I387"/>
    <mergeCell ref="E381:I381"/>
    <mergeCell ref="E376:I376"/>
    <mergeCell ref="E383:I383"/>
    <mergeCell ref="F382:I382"/>
    <mergeCell ref="E398:I398"/>
    <mergeCell ref="E391:I391"/>
    <mergeCell ref="E395:I395"/>
    <mergeCell ref="E393:I393"/>
    <mergeCell ref="E392:I392"/>
    <mergeCell ref="F389:I389"/>
    <mergeCell ref="E402:I402"/>
    <mergeCell ref="E405:I405"/>
    <mergeCell ref="E425:I425"/>
    <mergeCell ref="E424:I424"/>
    <mergeCell ref="E388:I388"/>
    <mergeCell ref="E390:I390"/>
    <mergeCell ref="E404:I404"/>
    <mergeCell ref="F403:I403"/>
    <mergeCell ref="E401:I401"/>
    <mergeCell ref="E408:I408"/>
    <mergeCell ref="E422:I422"/>
    <mergeCell ref="E406:I406"/>
    <mergeCell ref="E416:I416"/>
    <mergeCell ref="E434:I434"/>
    <mergeCell ref="E409:I409"/>
    <mergeCell ref="E411:I411"/>
    <mergeCell ref="F410:I410"/>
    <mergeCell ref="E407:I407"/>
    <mergeCell ref="E417:I417"/>
    <mergeCell ref="E443:I443"/>
    <mergeCell ref="E437:I437"/>
    <mergeCell ref="E436:I436"/>
    <mergeCell ref="E435:I435"/>
    <mergeCell ref="E418:I418"/>
    <mergeCell ref="E427:I427"/>
    <mergeCell ref="E423:I423"/>
    <mergeCell ref="E429:I429"/>
    <mergeCell ref="F430:I430"/>
    <mergeCell ref="F431:I431"/>
    <mergeCell ref="B440:D440"/>
    <mergeCell ref="B432:D432"/>
    <mergeCell ref="B431:D431"/>
    <mergeCell ref="B439:D439"/>
    <mergeCell ref="E433:I433"/>
    <mergeCell ref="E432:I432"/>
    <mergeCell ref="E440:I440"/>
    <mergeCell ref="F438:I438"/>
    <mergeCell ref="F439:I439"/>
    <mergeCell ref="E441:I441"/>
    <mergeCell ref="E558:I558"/>
    <mergeCell ref="E556:I556"/>
    <mergeCell ref="E451:I451"/>
    <mergeCell ref="E450:I450"/>
    <mergeCell ref="E453:I453"/>
    <mergeCell ref="F447:I447"/>
    <mergeCell ref="E448:I448"/>
    <mergeCell ref="F446:I446"/>
    <mergeCell ref="E444:I444"/>
    <mergeCell ref="E463:I463"/>
    <mergeCell ref="E461:I461"/>
    <mergeCell ref="F464:I464"/>
    <mergeCell ref="E456:I456"/>
    <mergeCell ref="E445:I445"/>
    <mergeCell ref="E449:I449"/>
    <mergeCell ref="E462:I462"/>
    <mergeCell ref="E459:I459"/>
    <mergeCell ref="E455:I455"/>
    <mergeCell ref="E458:I458"/>
    <mergeCell ref="E457:I457"/>
    <mergeCell ref="E466:I466"/>
    <mergeCell ref="E452:I452"/>
    <mergeCell ref="E568:I568"/>
    <mergeCell ref="E554:I554"/>
    <mergeCell ref="E553:I553"/>
    <mergeCell ref="E547:I547"/>
    <mergeCell ref="E559:I559"/>
    <mergeCell ref="F465:I465"/>
    <mergeCell ref="E530:I530"/>
    <mergeCell ref="M548:M549"/>
    <mergeCell ref="L548:L549"/>
    <mergeCell ref="K548:K549"/>
    <mergeCell ref="J548:J549"/>
    <mergeCell ref="F561:I561"/>
    <mergeCell ref="E548:I549"/>
    <mergeCell ref="E555:I555"/>
    <mergeCell ref="L576:M576"/>
    <mergeCell ref="L577:M577"/>
    <mergeCell ref="B428:D428"/>
    <mergeCell ref="E428:I428"/>
    <mergeCell ref="E574:I574"/>
    <mergeCell ref="E572:I572"/>
    <mergeCell ref="B547:C547"/>
    <mergeCell ref="E567:I567"/>
    <mergeCell ref="E563:I563"/>
    <mergeCell ref="B563:C563"/>
    <mergeCell ref="A573:O573"/>
    <mergeCell ref="A571:O571"/>
    <mergeCell ref="E368:I368"/>
    <mergeCell ref="E551:I551"/>
    <mergeCell ref="E550:I550"/>
    <mergeCell ref="F546:I546"/>
    <mergeCell ref="A548:A549"/>
    <mergeCell ref="B546:D546"/>
    <mergeCell ref="B562:D562"/>
    <mergeCell ref="E564:I564"/>
    <mergeCell ref="E102:I102"/>
    <mergeCell ref="E98:I98"/>
    <mergeCell ref="E283:I283"/>
    <mergeCell ref="E265:I265"/>
    <mergeCell ref="E511:I511"/>
    <mergeCell ref="E469:I469"/>
    <mergeCell ref="E470:I470"/>
    <mergeCell ref="E460:I460"/>
    <mergeCell ref="E467:I467"/>
    <mergeCell ref="E454:I454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2021-02-25T07:27:42Z</cp:lastPrinted>
  <dcterms:created xsi:type="dcterms:W3CDTF">2009-11-09T11:33:14Z</dcterms:created>
  <dcterms:modified xsi:type="dcterms:W3CDTF">2021-02-25T07:28:53Z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